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L:\Berechnungen\"/>
    </mc:Choice>
  </mc:AlternateContent>
  <xr:revisionPtr revIDLastSave="0" documentId="13_ncr:1_{61885769-48F1-4EAC-AE4D-2002BE65C231}" xr6:coauthVersionLast="47" xr6:coauthVersionMax="47" xr10:uidLastSave="{00000000-0000-0000-0000-000000000000}"/>
  <workbookProtection workbookAlgorithmName="SHA-512" workbookHashValue="U4gIRYuTT01zj1ZoBD2X6a49j0Ep/dThtw10Ro97Ff0Gp74oRcDKVCJIfEFxC5PQdwKq6Vg9ikCBpgpiLyLH4A==" workbookSaltValue="7OEXNM+pmfGRbiHMTP74fw==" workbookSpinCount="100000" lockStructure="1"/>
  <bookViews>
    <workbookView xWindow="28680" yWindow="-1830" windowWidth="29040" windowHeight="17520" xr2:uid="{54BE76E4-DD6F-47C5-9D0E-277448C4FCE8}"/>
  </bookViews>
  <sheets>
    <sheet name="Planungstool Heizlast" sheetId="1" r:id="rId1"/>
    <sheet name="Zusatzparameter" sheetId="5" r:id="rId2"/>
    <sheet name="Leistungsdaten" sheetId="2" state="hidden" r:id="rId3"/>
    <sheet name="Temperaturstunden profile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5" i="2"/>
  <c r="Q6" i="2"/>
  <c r="Q10" i="2"/>
  <c r="Q17" i="2"/>
  <c r="Q18" i="2"/>
  <c r="Q21" i="2"/>
  <c r="Q22" i="2"/>
  <c r="Q25" i="2"/>
  <c r="Q26" i="2"/>
  <c r="Q29" i="2"/>
  <c r="Q30" i="2"/>
  <c r="Q33" i="2"/>
  <c r="Q34" i="2"/>
  <c r="Q37" i="2"/>
  <c r="Q38" i="2"/>
  <c r="Q41" i="2"/>
  <c r="Q42" i="2"/>
  <c r="Q45" i="2"/>
  <c r="Q46" i="2"/>
  <c r="Q49" i="2"/>
  <c r="Q50" i="2"/>
  <c r="Q53" i="2"/>
  <c r="Q54" i="2"/>
  <c r="Q57" i="2"/>
  <c r="Q58" i="2"/>
  <c r="Q61" i="2"/>
  <c r="Q62" i="2"/>
  <c r="Q65" i="2"/>
  <c r="Q66" i="2"/>
  <c r="Q69" i="2"/>
  <c r="Q70" i="2"/>
  <c r="Q73" i="2"/>
  <c r="Q74" i="2"/>
  <c r="Q77" i="2"/>
  <c r="Q78" i="2"/>
  <c r="Q81" i="2"/>
  <c r="Q82" i="2"/>
  <c r="Q85" i="2"/>
  <c r="Q86" i="2"/>
  <c r="Q89" i="2"/>
  <c r="Q90" i="2"/>
  <c r="Q93" i="2"/>
  <c r="Q94" i="2"/>
  <c r="Q97" i="2"/>
  <c r="Q98" i="2"/>
  <c r="Q101" i="2"/>
  <c r="Q102" i="2"/>
  <c r="Q105" i="2"/>
  <c r="Q106" i="2"/>
  <c r="Q109" i="2"/>
  <c r="Q110" i="2"/>
  <c r="Q113" i="2"/>
  <c r="Q114" i="2"/>
  <c r="Q117" i="2"/>
  <c r="Q118" i="2"/>
  <c r="Q121" i="2"/>
  <c r="Q122" i="2"/>
  <c r="Q125" i="2"/>
  <c r="Q126" i="2"/>
  <c r="Q129" i="2"/>
  <c r="Q130" i="2"/>
  <c r="Q133" i="2"/>
  <c r="Q134" i="2"/>
  <c r="Q137" i="2"/>
  <c r="Q138" i="2"/>
  <c r="Q141" i="2"/>
  <c r="Q145" i="2"/>
  <c r="Q146" i="2"/>
  <c r="Q154" i="2"/>
  <c r="Q157" i="2"/>
  <c r="Q161" i="2"/>
  <c r="Q162" i="2"/>
  <c r="Q170" i="2"/>
  <c r="Q173" i="2"/>
  <c r="Q177" i="2"/>
  <c r="Q178" i="2"/>
  <c r="Q186" i="2"/>
  <c r="Q189" i="2"/>
  <c r="Q193" i="2"/>
  <c r="Q194" i="2"/>
  <c r="Q202" i="2"/>
  <c r="Q205" i="2"/>
  <c r="Q209" i="2"/>
  <c r="Q210" i="2"/>
  <c r="Q14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Q3" i="2"/>
  <c r="Q4" i="2"/>
  <c r="Q7" i="2"/>
  <c r="Q8" i="2"/>
  <c r="Q9" i="2"/>
  <c r="Q11" i="2"/>
  <c r="Q12" i="2"/>
  <c r="Q13" i="2"/>
  <c r="Q15" i="2"/>
  <c r="Q16" i="2"/>
  <c r="Q19" i="2"/>
  <c r="Q20" i="2"/>
  <c r="Q23" i="2"/>
  <c r="Q24" i="2"/>
  <c r="Q27" i="2"/>
  <c r="Q28" i="2"/>
  <c r="Q31" i="2"/>
  <c r="Q32" i="2"/>
  <c r="Q35" i="2"/>
  <c r="Q36" i="2"/>
  <c r="Q39" i="2"/>
  <c r="Q40" i="2"/>
  <c r="Q43" i="2"/>
  <c r="Q44" i="2"/>
  <c r="Q47" i="2"/>
  <c r="Q48" i="2"/>
  <c r="Q51" i="2"/>
  <c r="Q52" i="2"/>
  <c r="Q55" i="2"/>
  <c r="Q56" i="2"/>
  <c r="Q59" i="2"/>
  <c r="Q60" i="2"/>
  <c r="Q63" i="2"/>
  <c r="Q64" i="2"/>
  <c r="Q67" i="2"/>
  <c r="Q68" i="2"/>
  <c r="Q71" i="2"/>
  <c r="Q72" i="2"/>
  <c r="Q75" i="2"/>
  <c r="Q76" i="2"/>
  <c r="Q79" i="2"/>
  <c r="Q80" i="2"/>
  <c r="Q83" i="2"/>
  <c r="Q84" i="2"/>
  <c r="Q87" i="2"/>
  <c r="Q88" i="2"/>
  <c r="Q91" i="2"/>
  <c r="Q92" i="2"/>
  <c r="Q95" i="2"/>
  <c r="Q96" i="2"/>
  <c r="Q99" i="2"/>
  <c r="Q100" i="2"/>
  <c r="Q103" i="2"/>
  <c r="Q104" i="2"/>
  <c r="Q107" i="2"/>
  <c r="Q108" i="2"/>
  <c r="Q111" i="2"/>
  <c r="Q112" i="2"/>
  <c r="Q115" i="2"/>
  <c r="Q116" i="2"/>
  <c r="Q119" i="2"/>
  <c r="Q120" i="2"/>
  <c r="Q123" i="2"/>
  <c r="Q124" i="2"/>
  <c r="Q127" i="2"/>
  <c r="Q128" i="2"/>
  <c r="Q131" i="2"/>
  <c r="Q132" i="2"/>
  <c r="Q135" i="2"/>
  <c r="Q136" i="2"/>
  <c r="Q139" i="2"/>
  <c r="Q140" i="2"/>
  <c r="Q143" i="2"/>
  <c r="Q144" i="2"/>
  <c r="Q147" i="2"/>
  <c r="Q148" i="2"/>
  <c r="Q151" i="2"/>
  <c r="Q152" i="2"/>
  <c r="Q155" i="2"/>
  <c r="Q156" i="2"/>
  <c r="Q159" i="2"/>
  <c r="Q160" i="2"/>
  <c r="Q163" i="2"/>
  <c r="Q164" i="2"/>
  <c r="Q167" i="2"/>
  <c r="Q168" i="2"/>
  <c r="Q171" i="2"/>
  <c r="Q172" i="2"/>
  <c r="Q175" i="2"/>
  <c r="Q176" i="2"/>
  <c r="Q179" i="2"/>
  <c r="Q180" i="2"/>
  <c r="Q183" i="2"/>
  <c r="Q184" i="2"/>
  <c r="Q187" i="2"/>
  <c r="Q188" i="2"/>
  <c r="Q191" i="2"/>
  <c r="Q192" i="2"/>
  <c r="Q195" i="2"/>
  <c r="Q196" i="2"/>
  <c r="Q199" i="2"/>
  <c r="Q200" i="2"/>
  <c r="Q203" i="2"/>
  <c r="Q204" i="2"/>
  <c r="Q207" i="2"/>
  <c r="Q208" i="2"/>
  <c r="Q211" i="2"/>
  <c r="Q212" i="2"/>
  <c r="Q2" i="2"/>
  <c r="B17" i="1"/>
  <c r="B18" i="1" s="1"/>
  <c r="B20" i="1" s="1"/>
  <c r="O154" i="2" s="1"/>
  <c r="F240" i="2"/>
  <c r="B253" i="2" s="1"/>
  <c r="D243" i="2"/>
  <c r="C243" i="2"/>
  <c r="B243" i="2"/>
  <c r="F242" i="2"/>
  <c r="D241" i="2"/>
  <c r="C241" i="2"/>
  <c r="F241" i="2" s="1"/>
  <c r="B241" i="2"/>
  <c r="F49" i="4"/>
  <c r="E49" i="4"/>
  <c r="O205" i="2" l="1"/>
  <c r="O187" i="2"/>
  <c r="O167" i="2"/>
  <c r="O155" i="2"/>
  <c r="O202" i="2"/>
  <c r="O209" i="2"/>
  <c r="O204" i="2"/>
  <c r="O196" i="2"/>
  <c r="O191" i="2"/>
  <c r="O184" i="2"/>
  <c r="O177" i="2"/>
  <c r="O172" i="2"/>
  <c r="O164" i="2"/>
  <c r="O159" i="2"/>
  <c r="O152" i="2"/>
  <c r="O186" i="2"/>
  <c r="O192" i="2"/>
  <c r="O179" i="2"/>
  <c r="O160" i="2"/>
  <c r="K157" i="2"/>
  <c r="O208" i="2"/>
  <c r="O203" i="2"/>
  <c r="O195" i="2"/>
  <c r="O189" i="2"/>
  <c r="O183" i="2"/>
  <c r="O176" i="2"/>
  <c r="O171" i="2"/>
  <c r="O163" i="2"/>
  <c r="O157" i="2"/>
  <c r="O151" i="2"/>
  <c r="O170" i="2"/>
  <c r="O214" i="2"/>
  <c r="O206" i="2"/>
  <c r="O198" i="2"/>
  <c r="O190" i="2"/>
  <c r="O182" i="2"/>
  <c r="O174" i="2"/>
  <c r="O166" i="2"/>
  <c r="O158" i="2"/>
  <c r="O150" i="2"/>
  <c r="O211" i="2"/>
  <c r="O199" i="2"/>
  <c r="O173" i="2"/>
  <c r="O212" i="2"/>
  <c r="O207" i="2"/>
  <c r="O200" i="2"/>
  <c r="O193" i="2"/>
  <c r="O188" i="2"/>
  <c r="O180" i="2"/>
  <c r="O175" i="2"/>
  <c r="O168" i="2"/>
  <c r="O161" i="2"/>
  <c r="O156" i="2"/>
  <c r="O148" i="2"/>
  <c r="O213" i="2"/>
  <c r="O201" i="2"/>
  <c r="O197" i="2"/>
  <c r="O185" i="2"/>
  <c r="O181" i="2"/>
  <c r="O169" i="2"/>
  <c r="O165" i="2"/>
  <c r="O153" i="2"/>
  <c r="O149" i="2"/>
  <c r="Q214" i="2"/>
  <c r="Q213" i="2"/>
  <c r="Q201" i="2"/>
  <c r="Q197" i="2"/>
  <c r="Q185" i="2"/>
  <c r="Q181" i="2"/>
  <c r="Q169" i="2"/>
  <c r="Q165" i="2"/>
  <c r="Q153" i="2"/>
  <c r="Q149" i="2"/>
  <c r="O210" i="2"/>
  <c r="O194" i="2"/>
  <c r="O178" i="2"/>
  <c r="O162" i="2"/>
  <c r="Q206" i="2"/>
  <c r="Q198" i="2"/>
  <c r="Q190" i="2"/>
  <c r="Q182" i="2"/>
  <c r="Q174" i="2"/>
  <c r="Q166" i="2"/>
  <c r="Q158" i="2"/>
  <c r="Q150" i="2"/>
  <c r="Q142" i="2"/>
  <c r="B54" i="1"/>
  <c r="B58" i="1" s="1"/>
  <c r="F243" i="2"/>
  <c r="F233" i="2"/>
  <c r="B252" i="2" s="1"/>
  <c r="F235" i="2"/>
  <c r="D236" i="2"/>
  <c r="C236" i="2"/>
  <c r="F236" i="2" s="1"/>
  <c r="B236" i="2"/>
  <c r="D234" i="2"/>
  <c r="C234" i="2"/>
  <c r="B234" i="2"/>
  <c r="B259" i="2"/>
  <c r="F234" i="2" l="1"/>
  <c r="V46" i="4"/>
  <c r="V45" i="4"/>
  <c r="V44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K209" i="2" l="1"/>
  <c r="K201" i="2"/>
  <c r="K193" i="2"/>
  <c r="K185" i="2"/>
  <c r="K177" i="2"/>
  <c r="K197" i="2"/>
  <c r="K204" i="2"/>
  <c r="K194" i="2"/>
  <c r="K208" i="2"/>
  <c r="K200" i="2"/>
  <c r="K192" i="2"/>
  <c r="K184" i="2"/>
  <c r="K176" i="2"/>
  <c r="K213" i="2"/>
  <c r="K173" i="2"/>
  <c r="K212" i="2"/>
  <c r="K180" i="2"/>
  <c r="K202" i="2"/>
  <c r="K207" i="2"/>
  <c r="K199" i="2"/>
  <c r="K191" i="2"/>
  <c r="K183" i="2"/>
  <c r="K175" i="2"/>
  <c r="K189" i="2"/>
  <c r="K181" i="2"/>
  <c r="K188" i="2"/>
  <c r="K172" i="2"/>
  <c r="K178" i="2"/>
  <c r="K170" i="2"/>
  <c r="K214" i="2"/>
  <c r="K206" i="2"/>
  <c r="K198" i="2"/>
  <c r="K190" i="2"/>
  <c r="K182" i="2"/>
  <c r="K174" i="2"/>
  <c r="K205" i="2"/>
  <c r="K196" i="2"/>
  <c r="K210" i="2"/>
  <c r="K211" i="2"/>
  <c r="K203" i="2"/>
  <c r="K195" i="2"/>
  <c r="K187" i="2"/>
  <c r="K179" i="2"/>
  <c r="K171" i="2"/>
  <c r="K186" i="2"/>
  <c r="F226" i="2" l="1"/>
  <c r="B251" i="2" s="1"/>
  <c r="B52" i="1" s="1"/>
  <c r="F228" i="2"/>
  <c r="F220" i="2"/>
  <c r="F218" i="2"/>
  <c r="B229" i="2"/>
  <c r="C229" i="2"/>
  <c r="D229" i="2"/>
  <c r="C227" i="2"/>
  <c r="D227" i="2"/>
  <c r="B227" i="2"/>
  <c r="C221" i="2"/>
  <c r="D221" i="2"/>
  <c r="B221" i="2"/>
  <c r="D219" i="2"/>
  <c r="C219" i="2"/>
  <c r="B219" i="2"/>
  <c r="F227" i="2" l="1"/>
  <c r="F229" i="2"/>
  <c r="F219" i="2"/>
  <c r="B250" i="2" s="1"/>
  <c r="F221" i="2"/>
  <c r="C50" i="4"/>
  <c r="C51" i="4" s="1"/>
  <c r="J46" i="4"/>
  <c r="J45" i="4"/>
  <c r="J44" i="4"/>
  <c r="C7" i="1"/>
  <c r="A7" i="1"/>
  <c r="G16" i="4"/>
  <c r="F17" i="4"/>
  <c r="E40" i="4"/>
  <c r="H20" i="4" s="1"/>
  <c r="D40" i="4"/>
  <c r="G26" i="4" s="1"/>
  <c r="C40" i="4"/>
  <c r="F24" i="4" s="1"/>
  <c r="H37" i="4"/>
  <c r="G36" i="4"/>
  <c r="F36" i="4"/>
  <c r="G28" i="4"/>
  <c r="H16" i="4"/>
  <c r="G15" i="4"/>
  <c r="G12" i="4"/>
  <c r="F12" i="4"/>
  <c r="G8" i="4"/>
  <c r="F33" i="4" l="1"/>
  <c r="F32" i="4"/>
  <c r="G20" i="4"/>
  <c r="G5" i="4"/>
  <c r="G21" i="4"/>
  <c r="G7" i="4"/>
  <c r="F7" i="4"/>
  <c r="G27" i="4"/>
  <c r="F19" i="4"/>
  <c r="F20" i="4"/>
  <c r="F34" i="4"/>
  <c r="F25" i="4"/>
  <c r="F8" i="4"/>
  <c r="F27" i="4"/>
  <c r="F18" i="4"/>
  <c r="F15" i="4"/>
  <c r="F29" i="4"/>
  <c r="L2" i="4"/>
  <c r="L3" i="4" s="1"/>
  <c r="G9" i="4"/>
  <c r="G23" i="4"/>
  <c r="G32" i="4"/>
  <c r="H28" i="4"/>
  <c r="H4" i="4"/>
  <c r="H2" i="4"/>
  <c r="F5" i="4"/>
  <c r="M2" i="4"/>
  <c r="M3" i="4" s="1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G3" i="4"/>
  <c r="G2" i="4"/>
  <c r="G10" i="4"/>
  <c r="F9" i="4"/>
  <c r="G17" i="4"/>
  <c r="G33" i="4"/>
  <c r="G38" i="4"/>
  <c r="G25" i="4"/>
  <c r="F23" i="4"/>
  <c r="F3" i="4"/>
  <c r="F4" i="4"/>
  <c r="F2" i="4"/>
  <c r="F13" i="4"/>
  <c r="F16" i="4"/>
  <c r="F21" i="4"/>
  <c r="G29" i="4"/>
  <c r="F28" i="4"/>
  <c r="G4" i="4"/>
  <c r="G11" i="4"/>
  <c r="G19" i="4"/>
  <c r="G24" i="4"/>
  <c r="G35" i="4"/>
  <c r="F37" i="4"/>
  <c r="H30" i="4"/>
  <c r="H22" i="4"/>
  <c r="H14" i="4"/>
  <c r="H6" i="4"/>
  <c r="F26" i="4"/>
  <c r="H39" i="4"/>
  <c r="N2" i="4"/>
  <c r="N3" i="4" s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G13" i="4"/>
  <c r="H24" i="4"/>
  <c r="H36" i="4"/>
  <c r="H8" i="4"/>
  <c r="F11" i="4"/>
  <c r="F35" i="4"/>
  <c r="F31" i="4"/>
  <c r="H12" i="4"/>
  <c r="G31" i="4"/>
  <c r="H32" i="4"/>
  <c r="G37" i="4"/>
  <c r="F10" i="4"/>
  <c r="G18" i="4"/>
  <c r="G34" i="4"/>
  <c r="F6" i="4"/>
  <c r="H10" i="4"/>
  <c r="F14" i="4"/>
  <c r="H18" i="4"/>
  <c r="F22" i="4"/>
  <c r="H26" i="4"/>
  <c r="F30" i="4"/>
  <c r="H34" i="4"/>
  <c r="G6" i="4"/>
  <c r="G14" i="4"/>
  <c r="G22" i="4"/>
  <c r="G30" i="4"/>
  <c r="F38" i="4"/>
  <c r="H38" i="4"/>
  <c r="H3" i="4"/>
  <c r="H5" i="4"/>
  <c r="H7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G39" i="4"/>
  <c r="F39" i="4"/>
  <c r="L4" i="4" l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F40" i="4"/>
  <c r="H40" i="4"/>
  <c r="G40" i="4"/>
  <c r="I2" i="4" l="1"/>
  <c r="J2" i="4"/>
  <c r="J3" i="4" s="1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K2" i="4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I3" i="4" l="1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C47" i="4" l="1"/>
  <c r="G196" i="2"/>
  <c r="C207" i="2"/>
  <c r="G208" i="2"/>
  <c r="G204" i="2"/>
  <c r="G205" i="2"/>
  <c r="S205" i="2" s="1"/>
  <c r="G202" i="2"/>
  <c r="C193" i="2"/>
  <c r="C204" i="2"/>
  <c r="G214" i="2"/>
  <c r="C194" i="2"/>
  <c r="G200" i="2"/>
  <c r="S200" i="2" s="1"/>
  <c r="G206" i="2"/>
  <c r="G212" i="2"/>
  <c r="S212" i="2" s="1"/>
  <c r="G213" i="2"/>
  <c r="C199" i="2"/>
  <c r="C201" i="2"/>
  <c r="G195" i="2"/>
  <c r="S195" i="2" s="1"/>
  <c r="C203" i="2"/>
  <c r="C208" i="2"/>
  <c r="C210" i="2"/>
  <c r="C197" i="2"/>
  <c r="C200" i="2"/>
  <c r="G197" i="2"/>
  <c r="S197" i="2" s="1"/>
  <c r="C209" i="2"/>
  <c r="G203" i="2"/>
  <c r="G201" i="2"/>
  <c r="C195" i="2"/>
  <c r="G193" i="2"/>
  <c r="C205" i="2"/>
  <c r="G199" i="2"/>
  <c r="S199" i="2" s="1"/>
  <c r="C192" i="2"/>
  <c r="G198" i="2"/>
  <c r="S198" i="2" s="1"/>
  <c r="G211" i="2"/>
  <c r="S211" i="2" s="1"/>
  <c r="C196" i="2"/>
  <c r="G207" i="2"/>
  <c r="S207" i="2" s="1"/>
  <c r="C212" i="2"/>
  <c r="G209" i="2"/>
  <c r="S209" i="2" s="1"/>
  <c r="C213" i="2"/>
  <c r="G194" i="2"/>
  <c r="C198" i="2"/>
  <c r="G192" i="2"/>
  <c r="C211" i="2"/>
  <c r="C202" i="2"/>
  <c r="G210" i="2"/>
  <c r="S210" i="2" s="1"/>
  <c r="C206" i="2"/>
  <c r="C214" i="2"/>
  <c r="S201" i="2" l="1"/>
  <c r="S202" i="2"/>
  <c r="S193" i="2"/>
  <c r="S204" i="2"/>
  <c r="T204" i="2" s="1"/>
  <c r="S208" i="2"/>
  <c r="T208" i="2" s="1"/>
  <c r="S192" i="2"/>
  <c r="T192" i="2" s="1"/>
  <c r="S213" i="2"/>
  <c r="T213" i="2" s="1"/>
  <c r="S214" i="2"/>
  <c r="T214" i="2" s="1"/>
  <c r="S196" i="2"/>
  <c r="T196" i="2" s="1"/>
  <c r="S194" i="2"/>
  <c r="T194" i="2" s="1"/>
  <c r="S203" i="2"/>
  <c r="T203" i="2" s="1"/>
  <c r="S206" i="2"/>
  <c r="T206" i="2" s="1"/>
  <c r="T207" i="2"/>
  <c r="T212" i="2"/>
  <c r="T195" i="2"/>
  <c r="T211" i="2"/>
  <c r="T199" i="2"/>
  <c r="T202" i="2"/>
  <c r="T193" i="2"/>
  <c r="T209" i="2"/>
  <c r="T201" i="2"/>
  <c r="T205" i="2"/>
  <c r="T200" i="2"/>
  <c r="T198" i="2"/>
  <c r="T197" i="2"/>
  <c r="T210" i="2"/>
  <c r="G175" i="2" l="1"/>
  <c r="G186" i="2"/>
  <c r="G188" i="2"/>
  <c r="G173" i="2"/>
  <c r="G184" i="2"/>
  <c r="G171" i="2"/>
  <c r="G182" i="2"/>
  <c r="G191" i="2"/>
  <c r="G178" i="2"/>
  <c r="G180" i="2"/>
  <c r="G189" i="2"/>
  <c r="G176" i="2"/>
  <c r="G185" i="2"/>
  <c r="G187" i="2"/>
  <c r="G174" i="2"/>
  <c r="G183" i="2"/>
  <c r="G170" i="2"/>
  <c r="G172" i="2"/>
  <c r="G181" i="2"/>
  <c r="G177" i="2"/>
  <c r="G179" i="2"/>
  <c r="G190" i="2"/>
  <c r="K169" i="2" l="1"/>
  <c r="K161" i="2"/>
  <c r="K153" i="2"/>
  <c r="K165" i="2"/>
  <c r="K156" i="2"/>
  <c r="K168" i="2"/>
  <c r="K160" i="2"/>
  <c r="K164" i="2"/>
  <c r="K162" i="2"/>
  <c r="K167" i="2"/>
  <c r="K159" i="2"/>
  <c r="K166" i="2"/>
  <c r="K158" i="2"/>
  <c r="K163" i="2"/>
  <c r="K155" i="2"/>
  <c r="K154" i="2"/>
  <c r="C46" i="4" l="1"/>
  <c r="C48" i="4" s="1"/>
  <c r="Q4" i="4" s="1"/>
  <c r="T4" i="4" s="1"/>
  <c r="O30" i="4" l="1"/>
  <c r="R30" i="4" s="1"/>
  <c r="B53" i="1"/>
  <c r="B61" i="4" s="1"/>
  <c r="P23" i="4"/>
  <c r="S23" i="4" s="1"/>
  <c r="P27" i="4"/>
  <c r="S27" i="4" s="1"/>
  <c r="O34" i="4"/>
  <c r="R34" i="4" s="1"/>
  <c r="P39" i="4"/>
  <c r="S39" i="4" s="1"/>
  <c r="P19" i="4"/>
  <c r="S19" i="4" s="1"/>
  <c r="Q34" i="4"/>
  <c r="T34" i="4" s="1"/>
  <c r="P35" i="4"/>
  <c r="S35" i="4" s="1"/>
  <c r="P10" i="4"/>
  <c r="Q32" i="4"/>
  <c r="T32" i="4" s="1"/>
  <c r="P6" i="4"/>
  <c r="O17" i="4"/>
  <c r="Q24" i="4"/>
  <c r="T24" i="4" s="1"/>
  <c r="P2" i="4"/>
  <c r="O9" i="4"/>
  <c r="Q22" i="4"/>
  <c r="T22" i="4" s="1"/>
  <c r="Q14" i="4"/>
  <c r="T14" i="4" s="1"/>
  <c r="Q10" i="4"/>
  <c r="T10" i="4" s="1"/>
  <c r="O25" i="4"/>
  <c r="O5" i="4"/>
  <c r="Q30" i="4"/>
  <c r="T30" i="4" s="1"/>
  <c r="Q18" i="4"/>
  <c r="T18" i="4" s="1"/>
  <c r="Q8" i="4"/>
  <c r="T8" i="4" s="1"/>
  <c r="P31" i="4"/>
  <c r="S31" i="4" s="1"/>
  <c r="P15" i="4"/>
  <c r="S15" i="4" s="1"/>
  <c r="O38" i="4"/>
  <c r="R38" i="4" s="1"/>
  <c r="O21" i="4"/>
  <c r="Q38" i="4"/>
  <c r="T38" i="4" s="1"/>
  <c r="Q26" i="4"/>
  <c r="T26" i="4" s="1"/>
  <c r="Q16" i="4"/>
  <c r="T16" i="4" s="1"/>
  <c r="Q6" i="4"/>
  <c r="T6" i="4" s="1"/>
  <c r="B63" i="4"/>
  <c r="O13" i="4"/>
  <c r="Q36" i="4"/>
  <c r="T36" i="4" s="1"/>
  <c r="Q28" i="4"/>
  <c r="T28" i="4" s="1"/>
  <c r="Q20" i="4"/>
  <c r="T20" i="4" s="1"/>
  <c r="Q12" i="4"/>
  <c r="T12" i="4" s="1"/>
  <c r="O26" i="4"/>
  <c r="R26" i="4" s="1"/>
  <c r="O2" i="4"/>
  <c r="O6" i="4"/>
  <c r="O10" i="4"/>
  <c r="O14" i="4"/>
  <c r="O18" i="4"/>
  <c r="O22" i="4"/>
  <c r="O27" i="4"/>
  <c r="R27" i="4" s="1"/>
  <c r="O31" i="4"/>
  <c r="R31" i="4" s="1"/>
  <c r="O35" i="4"/>
  <c r="R35" i="4" s="1"/>
  <c r="O39" i="4"/>
  <c r="R39" i="4" s="1"/>
  <c r="P3" i="4"/>
  <c r="P7" i="4"/>
  <c r="P11" i="4"/>
  <c r="P16" i="4"/>
  <c r="S16" i="4" s="1"/>
  <c r="P20" i="4"/>
  <c r="S20" i="4" s="1"/>
  <c r="P24" i="4"/>
  <c r="S24" i="4" s="1"/>
  <c r="P28" i="4"/>
  <c r="S28" i="4" s="1"/>
  <c r="P32" i="4"/>
  <c r="S32" i="4" s="1"/>
  <c r="P36" i="4"/>
  <c r="S36" i="4" s="1"/>
  <c r="Q2" i="4"/>
  <c r="Q3" i="4"/>
  <c r="T3" i="4" s="1"/>
  <c r="Q5" i="4"/>
  <c r="T5" i="4" s="1"/>
  <c r="Q7" i="4"/>
  <c r="T7" i="4" s="1"/>
  <c r="Q9" i="4"/>
  <c r="T9" i="4" s="1"/>
  <c r="Q11" i="4"/>
  <c r="T11" i="4" s="1"/>
  <c r="Q13" i="4"/>
  <c r="T13" i="4" s="1"/>
  <c r="Q15" i="4"/>
  <c r="T15" i="4" s="1"/>
  <c r="Q17" i="4"/>
  <c r="T17" i="4" s="1"/>
  <c r="Q19" i="4"/>
  <c r="T19" i="4" s="1"/>
  <c r="Q21" i="4"/>
  <c r="T21" i="4" s="1"/>
  <c r="Q23" i="4"/>
  <c r="T23" i="4" s="1"/>
  <c r="Q25" i="4"/>
  <c r="T25" i="4" s="1"/>
  <c r="Q27" i="4"/>
  <c r="T27" i="4" s="1"/>
  <c r="Q29" i="4"/>
  <c r="T29" i="4" s="1"/>
  <c r="Q31" i="4"/>
  <c r="T31" i="4" s="1"/>
  <c r="Q33" i="4"/>
  <c r="T33" i="4" s="1"/>
  <c r="Q35" i="4"/>
  <c r="T35" i="4" s="1"/>
  <c r="Q37" i="4"/>
  <c r="T37" i="4" s="1"/>
  <c r="Q39" i="4"/>
  <c r="T39" i="4" s="1"/>
  <c r="O3" i="4"/>
  <c r="O7" i="4"/>
  <c r="O11" i="4"/>
  <c r="O15" i="4"/>
  <c r="O19" i="4"/>
  <c r="O23" i="4"/>
  <c r="O28" i="4"/>
  <c r="R28" i="4" s="1"/>
  <c r="O32" i="4"/>
  <c r="R32" i="4" s="1"/>
  <c r="O36" i="4"/>
  <c r="R36" i="4" s="1"/>
  <c r="P4" i="4"/>
  <c r="P8" i="4"/>
  <c r="P12" i="4"/>
  <c r="P17" i="4"/>
  <c r="S17" i="4" s="1"/>
  <c r="P21" i="4"/>
  <c r="S21" i="4" s="1"/>
  <c r="P25" i="4"/>
  <c r="S25" i="4" s="1"/>
  <c r="P29" i="4"/>
  <c r="S29" i="4" s="1"/>
  <c r="P33" i="4"/>
  <c r="S33" i="4" s="1"/>
  <c r="P37" i="4"/>
  <c r="S37" i="4" s="1"/>
  <c r="P14" i="4"/>
  <c r="S14" i="4" s="1"/>
  <c r="O4" i="4"/>
  <c r="O8" i="4"/>
  <c r="O12" i="4"/>
  <c r="O16" i="4"/>
  <c r="O20" i="4"/>
  <c r="O24" i="4"/>
  <c r="O29" i="4"/>
  <c r="R29" i="4" s="1"/>
  <c r="O33" i="4"/>
  <c r="R33" i="4" s="1"/>
  <c r="O37" i="4"/>
  <c r="R37" i="4" s="1"/>
  <c r="P5" i="4"/>
  <c r="P9" i="4"/>
  <c r="P13" i="4"/>
  <c r="P18" i="4"/>
  <c r="S18" i="4" s="1"/>
  <c r="P22" i="4"/>
  <c r="S22" i="4" s="1"/>
  <c r="P26" i="4"/>
  <c r="S26" i="4" s="1"/>
  <c r="P30" i="4"/>
  <c r="S30" i="4" s="1"/>
  <c r="P34" i="4"/>
  <c r="S34" i="4" s="1"/>
  <c r="P38" i="4"/>
  <c r="S38" i="4" s="1"/>
  <c r="B62" i="4" l="1"/>
  <c r="P40" i="4"/>
  <c r="K45" i="4"/>
  <c r="S40" i="4"/>
  <c r="O40" i="4"/>
  <c r="T2" i="4"/>
  <c r="Q40" i="4"/>
  <c r="R40" i="4"/>
  <c r="K46" i="4"/>
  <c r="K44" i="4" l="1"/>
  <c r="J50" i="4" s="1"/>
  <c r="T40" i="4"/>
  <c r="J51" i="4"/>
  <c r="K51" i="4" s="1"/>
  <c r="K50" i="4" l="1"/>
  <c r="C53" i="4" s="1"/>
  <c r="C54" i="4" s="1"/>
  <c r="B16" i="1" s="1"/>
  <c r="B19" i="1" s="1"/>
  <c r="B21" i="1" l="1"/>
  <c r="O38" i="2" s="1"/>
  <c r="O42" i="2"/>
  <c r="O54" i="2"/>
  <c r="O108" i="2"/>
  <c r="O49" i="2"/>
  <c r="O53" i="2"/>
  <c r="O58" i="2"/>
  <c r="O62" i="2"/>
  <c r="O66" i="2"/>
  <c r="O70" i="2"/>
  <c r="O74" i="2"/>
  <c r="O78" i="2"/>
  <c r="O82" i="2"/>
  <c r="O86" i="2"/>
  <c r="O90" i="2"/>
  <c r="O94" i="2"/>
  <c r="O98" i="2"/>
  <c r="O102" i="2"/>
  <c r="O106" i="2"/>
  <c r="O111" i="2"/>
  <c r="O115" i="2"/>
  <c r="O119" i="2"/>
  <c r="O123" i="2"/>
  <c r="O127" i="2"/>
  <c r="O131" i="2"/>
  <c r="O39" i="2"/>
  <c r="O41" i="2"/>
  <c r="O44" i="2"/>
  <c r="O48" i="2"/>
  <c r="O52" i="2"/>
  <c r="O57" i="2"/>
  <c r="O61" i="2"/>
  <c r="O65" i="2"/>
  <c r="O69" i="2"/>
  <c r="O73" i="2"/>
  <c r="O77" i="2"/>
  <c r="O81" i="2"/>
  <c r="O85" i="2"/>
  <c r="O89" i="2"/>
  <c r="O93" i="2"/>
  <c r="O97" i="2"/>
  <c r="O101" i="2"/>
  <c r="O43" i="2"/>
  <c r="O47" i="2"/>
  <c r="O51" i="2"/>
  <c r="O56" i="2"/>
  <c r="O60" i="2"/>
  <c r="O64" i="2"/>
  <c r="O68" i="2"/>
  <c r="O72" i="2"/>
  <c r="O76" i="2"/>
  <c r="O80" i="2"/>
  <c r="O84" i="2"/>
  <c r="O88" i="2"/>
  <c r="O92" i="2"/>
  <c r="O96" i="2"/>
  <c r="O100" i="2"/>
  <c r="O104" i="2"/>
  <c r="O109" i="2"/>
  <c r="O113" i="2"/>
  <c r="O117" i="2"/>
  <c r="O121" i="2"/>
  <c r="O125" i="2"/>
  <c r="O129" i="2"/>
  <c r="O55" i="2"/>
  <c r="O71" i="2"/>
  <c r="O87" i="2"/>
  <c r="O103" i="2"/>
  <c r="O110" i="2"/>
  <c r="O118" i="2"/>
  <c r="O126" i="2"/>
  <c r="O135" i="2"/>
  <c r="O139" i="2"/>
  <c r="O143" i="2"/>
  <c r="O147" i="2"/>
  <c r="O50" i="2"/>
  <c r="O67" i="2"/>
  <c r="O83" i="2"/>
  <c r="O99" i="2"/>
  <c r="O107" i="2"/>
  <c r="O116" i="2"/>
  <c r="O124" i="2"/>
  <c r="O132" i="2"/>
  <c r="O134" i="2"/>
  <c r="O138" i="2"/>
  <c r="O142" i="2"/>
  <c r="O146" i="2"/>
  <c r="O40" i="2"/>
  <c r="O46" i="2"/>
  <c r="O63" i="2"/>
  <c r="O79" i="2"/>
  <c r="O95" i="2"/>
  <c r="O105" i="2"/>
  <c r="O114" i="2"/>
  <c r="O122" i="2"/>
  <c r="O130" i="2"/>
  <c r="O137" i="2"/>
  <c r="O141" i="2"/>
  <c r="O145" i="2"/>
  <c r="O75" i="2"/>
  <c r="O112" i="2"/>
  <c r="O133" i="2"/>
  <c r="O144" i="2"/>
  <c r="G151" i="2"/>
  <c r="G99" i="2"/>
  <c r="K152" i="2"/>
  <c r="K105" i="2"/>
  <c r="G75" i="2"/>
  <c r="G52" i="2"/>
  <c r="G137" i="2"/>
  <c r="C127" i="2"/>
  <c r="K39" i="2"/>
  <c r="C185" i="2"/>
  <c r="S185" i="2" s="1"/>
  <c r="T185" i="2" s="1"/>
  <c r="C118" i="2"/>
  <c r="G108" i="2"/>
  <c r="K38" i="2"/>
  <c r="C187" i="2"/>
  <c r="S187" i="2" s="1"/>
  <c r="T187" i="2" s="1"/>
  <c r="G140" i="2"/>
  <c r="C133" i="2"/>
  <c r="C153" i="2"/>
  <c r="K112" i="2"/>
  <c r="C148" i="2"/>
  <c r="K90" i="2"/>
  <c r="K76" i="2"/>
  <c r="C113" i="2"/>
  <c r="K84" i="2"/>
  <c r="K86" i="2"/>
  <c r="G131" i="2"/>
  <c r="G118" i="2"/>
  <c r="C161" i="2"/>
  <c r="K120" i="2"/>
  <c r="G51" i="2"/>
  <c r="K150" i="2"/>
  <c r="G119" i="2"/>
  <c r="C180" i="2"/>
  <c r="S180" i="2" s="1"/>
  <c r="T180" i="2" s="1"/>
  <c r="G160" i="2"/>
  <c r="C86" i="2"/>
  <c r="C82" i="2"/>
  <c r="K68" i="2"/>
  <c r="C84" i="2"/>
  <c r="G142" i="2"/>
  <c r="G96" i="2"/>
  <c r="C176" i="2"/>
  <c r="S176" i="2" s="1"/>
  <c r="T176" i="2" s="1"/>
  <c r="C150" i="2"/>
  <c r="K83" i="2"/>
  <c r="C81" i="2"/>
  <c r="K63" i="2"/>
  <c r="C72" i="2"/>
  <c r="G156" i="2"/>
  <c r="K139" i="2"/>
  <c r="G91" i="2"/>
  <c r="G127" i="2"/>
  <c r="K87" i="2"/>
  <c r="K101" i="2"/>
  <c r="K128" i="2"/>
  <c r="K110" i="2"/>
  <c r="C79" i="2"/>
  <c r="K91" i="2"/>
  <c r="K107" i="2"/>
  <c r="C123" i="2"/>
  <c r="K62" i="2"/>
  <c r="C110" i="2"/>
  <c r="K131" i="2"/>
  <c r="G141" i="2"/>
  <c r="C73" i="2"/>
  <c r="G161" i="2"/>
  <c r="S161" i="2" s="1"/>
  <c r="T161" i="2" s="1"/>
  <c r="C90" i="2"/>
  <c r="K134" i="2"/>
  <c r="G47" i="2"/>
  <c r="C167" i="2"/>
  <c r="C191" i="2"/>
  <c r="S191" i="2" s="1"/>
  <c r="T191" i="2" s="1"/>
  <c r="K125" i="2"/>
  <c r="G53" i="2"/>
  <c r="C94" i="2"/>
  <c r="C105" i="2"/>
  <c r="C89" i="2"/>
  <c r="K44" i="2"/>
  <c r="K140" i="2"/>
  <c r="G79" i="2"/>
  <c r="K141" i="2"/>
  <c r="K67" i="2"/>
  <c r="K51" i="2"/>
  <c r="G82" i="2"/>
  <c r="C85" i="2"/>
  <c r="K66" i="2"/>
  <c r="K114" i="2"/>
  <c r="C145" i="2"/>
  <c r="G95" i="2"/>
  <c r="K130" i="2"/>
  <c r="C88" i="2"/>
  <c r="C140" i="2"/>
  <c r="G126" i="2"/>
  <c r="G136" i="2"/>
  <c r="K64" i="2"/>
  <c r="G48" i="2"/>
  <c r="C137" i="2"/>
  <c r="G106" i="2"/>
  <c r="G94" i="2"/>
  <c r="C166" i="2"/>
  <c r="C91" i="2"/>
  <c r="G67" i="2"/>
  <c r="K137" i="2"/>
  <c r="K57" i="2"/>
  <c r="K145" i="2"/>
  <c r="K118" i="2"/>
  <c r="C189" i="2"/>
  <c r="S189" i="2" s="1"/>
  <c r="T189" i="2" s="1"/>
  <c r="C96" i="2"/>
  <c r="C108" i="2"/>
  <c r="C152" i="2"/>
  <c r="K60" i="2"/>
  <c r="G101" i="2"/>
  <c r="G72" i="2"/>
  <c r="C144" i="2"/>
  <c r="C128" i="2"/>
  <c r="G70" i="2"/>
  <c r="K70" i="2"/>
  <c r="G55" i="2"/>
  <c r="C177" i="2"/>
  <c r="S177" i="2" s="1"/>
  <c r="T177" i="2" s="1"/>
  <c r="G68" i="2"/>
  <c r="C157" i="2"/>
  <c r="G147" i="2"/>
  <c r="K48" i="2"/>
  <c r="C112" i="2"/>
  <c r="G111" i="2"/>
  <c r="O59" i="2"/>
  <c r="O140" i="2"/>
  <c r="K132" i="2"/>
  <c r="C66" i="2"/>
  <c r="C107" i="2"/>
  <c r="G155" i="2"/>
  <c r="C64" i="2"/>
  <c r="K143" i="2"/>
  <c r="G84" i="2"/>
  <c r="G139" i="2"/>
  <c r="G73" i="2"/>
  <c r="K138" i="2"/>
  <c r="C117" i="2"/>
  <c r="K123" i="2"/>
  <c r="G158" i="2"/>
  <c r="G86" i="2"/>
  <c r="G107" i="2"/>
  <c r="C71" i="2"/>
  <c r="K133" i="2"/>
  <c r="K146" i="2"/>
  <c r="C179" i="2"/>
  <c r="S179" i="2" s="1"/>
  <c r="T179" i="2" s="1"/>
  <c r="C188" i="2"/>
  <c r="S188" i="2" s="1"/>
  <c r="T188" i="2" s="1"/>
  <c r="K94" i="2"/>
  <c r="G117" i="2"/>
  <c r="K52" i="2"/>
  <c r="K106" i="2"/>
  <c r="G110" i="2"/>
  <c r="G77" i="2"/>
  <c r="K97" i="2"/>
  <c r="C116" i="2"/>
  <c r="C130" i="2"/>
  <c r="G121" i="2"/>
  <c r="C109" i="2"/>
  <c r="C61" i="2"/>
  <c r="G129" i="2"/>
  <c r="G64" i="2"/>
  <c r="G80" i="2"/>
  <c r="G71" i="2"/>
  <c r="C136" i="2"/>
  <c r="C173" i="2"/>
  <c r="S173" i="2" s="1"/>
  <c r="T173" i="2" s="1"/>
  <c r="K36" i="2"/>
  <c r="C151" i="2"/>
  <c r="G49" i="2"/>
  <c r="K53" i="2"/>
  <c r="G57" i="2"/>
  <c r="C169" i="2"/>
  <c r="K88" i="2"/>
  <c r="K89" i="2"/>
  <c r="G133" i="2"/>
  <c r="C129" i="2"/>
  <c r="G159" i="2"/>
  <c r="K54" i="2"/>
  <c r="K149" i="2"/>
  <c r="K55" i="2"/>
  <c r="G125" i="2"/>
  <c r="G87" i="2"/>
  <c r="G120" i="2"/>
  <c r="C111" i="2"/>
  <c r="K61" i="2"/>
  <c r="C93" i="2"/>
  <c r="C101" i="2"/>
  <c r="C87" i="2"/>
  <c r="G63" i="2"/>
  <c r="G56" i="2"/>
  <c r="C155" i="2"/>
  <c r="G93" i="2"/>
  <c r="C63" i="2"/>
  <c r="K113" i="2"/>
  <c r="C132" i="2"/>
  <c r="G59" i="2"/>
  <c r="K74" i="2"/>
  <c r="C76" i="2"/>
  <c r="G169" i="2"/>
  <c r="G166" i="2"/>
  <c r="G130" i="2"/>
  <c r="O128" i="2"/>
  <c r="O136" i="2"/>
  <c r="G157" i="2"/>
  <c r="S157" i="2" s="1"/>
  <c r="T157" i="2" s="1"/>
  <c r="G135" i="2"/>
  <c r="C67" i="2"/>
  <c r="K49" i="2"/>
  <c r="K100" i="2"/>
  <c r="C119" i="2"/>
  <c r="K108" i="2"/>
  <c r="G116" i="2"/>
  <c r="G112" i="2"/>
  <c r="C77" i="2"/>
  <c r="C114" i="2"/>
  <c r="K85" i="2"/>
  <c r="C181" i="2"/>
  <c r="S181" i="2" s="1"/>
  <c r="T181" i="2" s="1"/>
  <c r="C126" i="2"/>
  <c r="K43" i="2"/>
  <c r="C170" i="2"/>
  <c r="S170" i="2" s="1"/>
  <c r="T170" i="2" s="1"/>
  <c r="C154" i="2"/>
  <c r="C172" i="2"/>
  <c r="S172" i="2" s="1"/>
  <c r="T172" i="2" s="1"/>
  <c r="K72" i="2"/>
  <c r="G149" i="2"/>
  <c r="G103" i="2"/>
  <c r="G122" i="2"/>
  <c r="C178" i="2"/>
  <c r="S178" i="2" s="1"/>
  <c r="T178" i="2" s="1"/>
  <c r="C103" i="2"/>
  <c r="C175" i="2"/>
  <c r="S175" i="2" s="1"/>
  <c r="T175" i="2" s="1"/>
  <c r="K50" i="2"/>
  <c r="K46" i="2"/>
  <c r="K95" i="2"/>
  <c r="C139" i="2"/>
  <c r="C158" i="2"/>
  <c r="C115" i="2"/>
  <c r="K69" i="2"/>
  <c r="C156" i="2"/>
  <c r="K115" i="2"/>
  <c r="K127" i="2"/>
  <c r="C104" i="2"/>
  <c r="K103" i="2"/>
  <c r="G88" i="2"/>
  <c r="K124" i="2"/>
  <c r="C75" i="2"/>
  <c r="C120" i="2"/>
  <c r="K151" i="2"/>
  <c r="G90" i="2"/>
  <c r="G85" i="2"/>
  <c r="K147" i="2"/>
  <c r="K93" i="2"/>
  <c r="C134" i="2"/>
  <c r="C95" i="2"/>
  <c r="K80" i="2"/>
  <c r="K77" i="2"/>
  <c r="C106" i="2"/>
  <c r="G132" i="2"/>
  <c r="K96" i="2"/>
  <c r="K126" i="2"/>
  <c r="G163" i="2"/>
  <c r="G69" i="2"/>
  <c r="C186" i="2"/>
  <c r="S186" i="2" s="1"/>
  <c r="T186" i="2" s="1"/>
  <c r="K102" i="2"/>
  <c r="C121" i="2"/>
  <c r="C74" i="2"/>
  <c r="C135" i="2"/>
  <c r="G58" i="2"/>
  <c r="G145" i="2"/>
  <c r="K135" i="2"/>
  <c r="G100" i="2"/>
  <c r="G146" i="2"/>
  <c r="G46" i="2"/>
  <c r="C100" i="2"/>
  <c r="C168" i="2"/>
  <c r="K99" i="2"/>
  <c r="K111" i="2"/>
  <c r="G65" i="2"/>
  <c r="C162" i="2"/>
  <c r="C164" i="2"/>
  <c r="C182" i="2"/>
  <c r="S182" i="2" s="1"/>
  <c r="T182" i="2" s="1"/>
  <c r="C97" i="2"/>
  <c r="G76" i="2"/>
  <c r="G66" i="2"/>
  <c r="C125" i="2"/>
  <c r="K109" i="2"/>
  <c r="G89" i="2"/>
  <c r="K148" i="2"/>
  <c r="G92" i="2"/>
  <c r="C68" i="2"/>
  <c r="K81" i="2"/>
  <c r="G138" i="2"/>
  <c r="O91" i="2"/>
  <c r="O120" i="2"/>
  <c r="K47" i="2"/>
  <c r="C131" i="2"/>
  <c r="K41" i="2"/>
  <c r="C122" i="2"/>
  <c r="K78" i="2"/>
  <c r="K144" i="2"/>
  <c r="K82" i="2"/>
  <c r="C147" i="2"/>
  <c r="G54" i="2"/>
  <c r="G97" i="2"/>
  <c r="G148" i="2"/>
  <c r="G144" i="2"/>
  <c r="C190" i="2"/>
  <c r="S190" i="2" s="1"/>
  <c r="T190" i="2" s="1"/>
  <c r="G152" i="2"/>
  <c r="C141" i="2"/>
  <c r="K119" i="2"/>
  <c r="K92" i="2"/>
  <c r="C98" i="2"/>
  <c r="K40" i="2"/>
  <c r="C69" i="2"/>
  <c r="G109" i="2"/>
  <c r="G83" i="2"/>
  <c r="G78" i="2"/>
  <c r="K129" i="2"/>
  <c r="G104" i="2"/>
  <c r="K59" i="2"/>
  <c r="G164" i="2"/>
  <c r="S164" i="2" s="1"/>
  <c r="T164" i="2" s="1"/>
  <c r="G105" i="2"/>
  <c r="G50" i="2"/>
  <c r="G165" i="2"/>
  <c r="C138" i="2"/>
  <c r="G74" i="2"/>
  <c r="K116" i="2"/>
  <c r="C174" i="2"/>
  <c r="S174" i="2" s="1"/>
  <c r="T174" i="2" s="1"/>
  <c r="C142" i="2"/>
  <c r="C143" i="2"/>
  <c r="G154" i="2"/>
  <c r="S154" i="2" s="1"/>
  <c r="T154" i="2" s="1"/>
  <c r="G153" i="2"/>
  <c r="G124" i="2"/>
  <c r="C183" i="2"/>
  <c r="S183" i="2" s="1"/>
  <c r="T183" i="2" s="1"/>
  <c r="K121" i="2"/>
  <c r="K45" i="2"/>
  <c r="K79" i="2"/>
  <c r="C62" i="2"/>
  <c r="K122" i="2"/>
  <c r="K104" i="2"/>
  <c r="C80" i="2"/>
  <c r="K136" i="2"/>
  <c r="K42" i="2"/>
  <c r="C163" i="2"/>
  <c r="G62" i="2"/>
  <c r="G123" i="2"/>
  <c r="C92" i="2"/>
  <c r="K75" i="2"/>
  <c r="C171" i="2"/>
  <c r="S171" i="2" s="1"/>
  <c r="T171" i="2" s="1"/>
  <c r="K58" i="2"/>
  <c r="C149" i="2"/>
  <c r="K98" i="2"/>
  <c r="C160" i="2"/>
  <c r="C124" i="2"/>
  <c r="G81" i="2"/>
  <c r="C78" i="2"/>
  <c r="K117" i="2"/>
  <c r="G61" i="2"/>
  <c r="C99" i="2"/>
  <c r="C165" i="2"/>
  <c r="G167" i="2"/>
  <c r="S167" i="2" s="1"/>
  <c r="T167" i="2" s="1"/>
  <c r="K65" i="2"/>
  <c r="C102" i="2"/>
  <c r="C70" i="2"/>
  <c r="C65" i="2"/>
  <c r="G115" i="2"/>
  <c r="G150" i="2"/>
  <c r="G128" i="2"/>
  <c r="G114" i="2"/>
  <c r="G113" i="2"/>
  <c r="K56" i="2"/>
  <c r="K35" i="2"/>
  <c r="C83" i="2"/>
  <c r="C159" i="2"/>
  <c r="G60" i="2"/>
  <c r="K142" i="2"/>
  <c r="G143" i="2"/>
  <c r="K71" i="2"/>
  <c r="C146" i="2"/>
  <c r="G102" i="2"/>
  <c r="C184" i="2"/>
  <c r="S184" i="2" s="1"/>
  <c r="T184" i="2" s="1"/>
  <c r="G168" i="2"/>
  <c r="G162" i="2"/>
  <c r="S162" i="2" s="1"/>
  <c r="T162" i="2" s="1"/>
  <c r="K73" i="2"/>
  <c r="G98" i="2"/>
  <c r="K37" i="2"/>
  <c r="G134" i="2"/>
  <c r="S152" i="2" l="1"/>
  <c r="T152" i="2" s="1"/>
  <c r="S148" i="2"/>
  <c r="T148" i="2" s="1"/>
  <c r="S166" i="2"/>
  <c r="T166" i="2" s="1"/>
  <c r="S169" i="2"/>
  <c r="T169" i="2" s="1"/>
  <c r="S163" i="2"/>
  <c r="T163" i="2" s="1"/>
  <c r="S165" i="2"/>
  <c r="T165" i="2" s="1"/>
  <c r="S159" i="2"/>
  <c r="T159" i="2" s="1"/>
  <c r="S158" i="2"/>
  <c r="T158" i="2" s="1"/>
  <c r="S168" i="2"/>
  <c r="T168" i="2" s="1"/>
  <c r="S151" i="2"/>
  <c r="T151" i="2" s="1"/>
  <c r="S140" i="2"/>
  <c r="T140" i="2" s="1"/>
  <c r="S149" i="2"/>
  <c r="T149" i="2" s="1"/>
  <c r="S120" i="2"/>
  <c r="T120" i="2" s="1"/>
  <c r="S156" i="2"/>
  <c r="T156" i="2" s="1"/>
  <c r="S153" i="2"/>
  <c r="T153" i="2" s="1"/>
  <c r="S91" i="2"/>
  <c r="T91" i="2" s="1"/>
  <c r="S160" i="2"/>
  <c r="T160" i="2" s="1"/>
  <c r="S150" i="2"/>
  <c r="T150" i="2" s="1"/>
  <c r="S155" i="2"/>
  <c r="T155" i="2" s="1"/>
  <c r="S136" i="2"/>
  <c r="T136" i="2" s="1"/>
  <c r="S128" i="2"/>
  <c r="T128" i="2" s="1"/>
  <c r="S130" i="2"/>
  <c r="T130" i="2" s="1"/>
  <c r="S134" i="2"/>
  <c r="T134" i="2" s="1"/>
  <c r="S135" i="2"/>
  <c r="T135" i="2" s="1"/>
  <c r="S107" i="2"/>
  <c r="T107" i="2" s="1"/>
  <c r="S103" i="2"/>
  <c r="T103" i="2" s="1"/>
  <c r="S96" i="2"/>
  <c r="T96" i="2" s="1"/>
  <c r="S129" i="2"/>
  <c r="T129" i="2" s="1"/>
  <c r="S93" i="2"/>
  <c r="T93" i="2" s="1"/>
  <c r="S94" i="2"/>
  <c r="T94" i="2" s="1"/>
  <c r="S108" i="2"/>
  <c r="T108" i="2" s="1"/>
  <c r="S112" i="2"/>
  <c r="T112" i="2" s="1"/>
  <c r="S137" i="2"/>
  <c r="T137" i="2" s="1"/>
  <c r="S139" i="2"/>
  <c r="T139" i="2" s="1"/>
  <c r="S75" i="2"/>
  <c r="T75" i="2" s="1"/>
  <c r="S95" i="2"/>
  <c r="T95" i="2" s="1"/>
  <c r="S113" i="2"/>
  <c r="T113" i="2" s="1"/>
  <c r="S80" i="2"/>
  <c r="T80" i="2" s="1"/>
  <c r="S77" i="2"/>
  <c r="T77" i="2" s="1"/>
  <c r="S62" i="2"/>
  <c r="T62" i="2" s="1"/>
  <c r="S144" i="2"/>
  <c r="T144" i="2" s="1"/>
  <c r="S145" i="2"/>
  <c r="T145" i="2" s="1"/>
  <c r="S122" i="2"/>
  <c r="T122" i="2" s="1"/>
  <c r="S79" i="2"/>
  <c r="T79" i="2" s="1"/>
  <c r="S146" i="2"/>
  <c r="T146" i="2" s="1"/>
  <c r="S132" i="2"/>
  <c r="T132" i="2" s="1"/>
  <c r="S99" i="2"/>
  <c r="T99" i="2" s="1"/>
  <c r="S147" i="2"/>
  <c r="T147" i="2" s="1"/>
  <c r="S126" i="2"/>
  <c r="T126" i="2" s="1"/>
  <c r="S87" i="2"/>
  <c r="T87" i="2" s="1"/>
  <c r="S125" i="2"/>
  <c r="T125" i="2" s="1"/>
  <c r="S109" i="2"/>
  <c r="T109" i="2" s="1"/>
  <c r="S92" i="2"/>
  <c r="T92" i="2" s="1"/>
  <c r="S76" i="2"/>
  <c r="T76" i="2" s="1"/>
  <c r="S89" i="2"/>
  <c r="T89" i="2" s="1"/>
  <c r="S73" i="2"/>
  <c r="T73" i="2" s="1"/>
  <c r="S123" i="2"/>
  <c r="T123" i="2" s="1"/>
  <c r="S106" i="2"/>
  <c r="T106" i="2" s="1"/>
  <c r="S90" i="2"/>
  <c r="T90" i="2" s="1"/>
  <c r="S74" i="2"/>
  <c r="T74" i="2" s="1"/>
  <c r="S64" i="2"/>
  <c r="T64" i="2" s="1"/>
  <c r="S61" i="2"/>
  <c r="T61" i="2" s="1"/>
  <c r="S127" i="2"/>
  <c r="T127" i="2" s="1"/>
  <c r="S111" i="2"/>
  <c r="T111" i="2" s="1"/>
  <c r="S78" i="2"/>
  <c r="T78" i="2" s="1"/>
  <c r="S133" i="2"/>
  <c r="T133" i="2" s="1"/>
  <c r="S141" i="2"/>
  <c r="T141" i="2" s="1"/>
  <c r="S114" i="2"/>
  <c r="T114" i="2" s="1"/>
  <c r="S63" i="2"/>
  <c r="T63" i="2" s="1"/>
  <c r="S142" i="2"/>
  <c r="T142" i="2" s="1"/>
  <c r="S124" i="2"/>
  <c r="T124" i="2" s="1"/>
  <c r="S83" i="2"/>
  <c r="T83" i="2" s="1"/>
  <c r="S143" i="2"/>
  <c r="T143" i="2" s="1"/>
  <c r="S118" i="2"/>
  <c r="T118" i="2" s="1"/>
  <c r="S71" i="2"/>
  <c r="T71" i="2" s="1"/>
  <c r="S121" i="2"/>
  <c r="T121" i="2" s="1"/>
  <c r="S104" i="2"/>
  <c r="T104" i="2" s="1"/>
  <c r="S88" i="2"/>
  <c r="T88" i="2" s="1"/>
  <c r="S72" i="2"/>
  <c r="T72" i="2" s="1"/>
  <c r="S101" i="2"/>
  <c r="T101" i="2" s="1"/>
  <c r="S85" i="2"/>
  <c r="T85" i="2" s="1"/>
  <c r="S69" i="2"/>
  <c r="T69" i="2" s="1"/>
  <c r="S119" i="2"/>
  <c r="T119" i="2" s="1"/>
  <c r="S102" i="2"/>
  <c r="T102" i="2" s="1"/>
  <c r="S86" i="2"/>
  <c r="T86" i="2" s="1"/>
  <c r="S70" i="2"/>
  <c r="T70" i="2" s="1"/>
  <c r="S105" i="2"/>
  <c r="T105" i="2" s="1"/>
  <c r="S138" i="2"/>
  <c r="T138" i="2" s="1"/>
  <c r="S116" i="2"/>
  <c r="T116" i="2" s="1"/>
  <c r="S67" i="2"/>
  <c r="T67" i="2" s="1"/>
  <c r="S110" i="2"/>
  <c r="T110" i="2" s="1"/>
  <c r="S117" i="2"/>
  <c r="T117" i="2" s="1"/>
  <c r="S100" i="2"/>
  <c r="T100" i="2" s="1"/>
  <c r="S84" i="2"/>
  <c r="T84" i="2" s="1"/>
  <c r="S68" i="2"/>
  <c r="T68" i="2" s="1"/>
  <c r="S97" i="2"/>
  <c r="T97" i="2" s="1"/>
  <c r="S81" i="2"/>
  <c r="T81" i="2" s="1"/>
  <c r="S65" i="2"/>
  <c r="T65" i="2" s="1"/>
  <c r="S131" i="2"/>
  <c r="T131" i="2" s="1"/>
  <c r="S115" i="2"/>
  <c r="T115" i="2" s="1"/>
  <c r="S98" i="2"/>
  <c r="T98" i="2" s="1"/>
  <c r="S82" i="2"/>
  <c r="T82" i="2" s="1"/>
  <c r="S66" i="2"/>
  <c r="T66" i="2" s="1"/>
  <c r="O45" i="2"/>
  <c r="O27" i="2"/>
  <c r="O4" i="2"/>
  <c r="O8" i="2"/>
  <c r="O12" i="2"/>
  <c r="O17" i="2"/>
  <c r="O21" i="2"/>
  <c r="O25" i="2"/>
  <c r="O30" i="2"/>
  <c r="O34" i="2"/>
  <c r="B24" i="1"/>
  <c r="O3" i="2"/>
  <c r="O7" i="2"/>
  <c r="O11" i="2"/>
  <c r="O16" i="2"/>
  <c r="O20" i="2"/>
  <c r="O24" i="2"/>
  <c r="O2" i="2"/>
  <c r="O6" i="2"/>
  <c r="O10" i="2"/>
  <c r="O15" i="2"/>
  <c r="O5" i="2"/>
  <c r="O22" i="2"/>
  <c r="O28" i="2"/>
  <c r="O35" i="2"/>
  <c r="O37" i="2"/>
  <c r="O14" i="2"/>
  <c r="O23" i="2"/>
  <c r="O32" i="2"/>
  <c r="O13" i="2"/>
  <c r="O18" i="2"/>
  <c r="O26" i="2"/>
  <c r="O29" i="2"/>
  <c r="O36" i="2"/>
  <c r="O19" i="2"/>
  <c r="V3" i="4"/>
  <c r="V7" i="4"/>
  <c r="V11" i="4"/>
  <c r="V15" i="4"/>
  <c r="V19" i="4"/>
  <c r="V23" i="4"/>
  <c r="V27" i="4"/>
  <c r="V31" i="4"/>
  <c r="V35" i="4"/>
  <c r="V39" i="4"/>
  <c r="W3" i="4"/>
  <c r="W7" i="4"/>
  <c r="W11" i="4"/>
  <c r="W15" i="4"/>
  <c r="W19" i="4"/>
  <c r="W23" i="4"/>
  <c r="W27" i="4"/>
  <c r="W31" i="4"/>
  <c r="W35" i="4"/>
  <c r="W39" i="4"/>
  <c r="X5" i="4"/>
  <c r="X9" i="4"/>
  <c r="X13" i="4"/>
  <c r="X17" i="4"/>
  <c r="X21" i="4"/>
  <c r="X25" i="4"/>
  <c r="X29" i="4"/>
  <c r="X33" i="4"/>
  <c r="X37" i="4"/>
  <c r="G15" i="2"/>
  <c r="K31" i="2"/>
  <c r="K14" i="2"/>
  <c r="G34" i="2"/>
  <c r="G25" i="2"/>
  <c r="G4" i="2"/>
  <c r="G35" i="2"/>
  <c r="C46" i="2"/>
  <c r="S46" i="2" s="1"/>
  <c r="T46" i="2" s="1"/>
  <c r="O31" i="2"/>
  <c r="V4" i="4"/>
  <c r="V8" i="4"/>
  <c r="V12" i="4"/>
  <c r="V16" i="4"/>
  <c r="V20" i="4"/>
  <c r="V24" i="4"/>
  <c r="V28" i="4"/>
  <c r="V32" i="4"/>
  <c r="V36" i="4"/>
  <c r="W4" i="4"/>
  <c r="W8" i="4"/>
  <c r="W12" i="4"/>
  <c r="W16" i="4"/>
  <c r="W20" i="4"/>
  <c r="W24" i="4"/>
  <c r="W28" i="4"/>
  <c r="W32" i="4"/>
  <c r="W36" i="4"/>
  <c r="X2" i="4"/>
  <c r="X6" i="4"/>
  <c r="X10" i="4"/>
  <c r="X14" i="4"/>
  <c r="X18" i="4"/>
  <c r="X22" i="4"/>
  <c r="X26" i="4"/>
  <c r="X30" i="4"/>
  <c r="X34" i="4"/>
  <c r="X38" i="4"/>
  <c r="K25" i="2"/>
  <c r="C48" i="2"/>
  <c r="S48" i="2" s="1"/>
  <c r="T48" i="2" s="1"/>
  <c r="K11" i="2"/>
  <c r="G31" i="2"/>
  <c r="C11" i="2"/>
  <c r="C22" i="2"/>
  <c r="G21" i="2"/>
  <c r="C7" i="2"/>
  <c r="C34" i="2"/>
  <c r="C32" i="2"/>
  <c r="K7" i="2"/>
  <c r="G19" i="2"/>
  <c r="K12" i="2"/>
  <c r="C59" i="2"/>
  <c r="S59" i="2" s="1"/>
  <c r="T59" i="2" s="1"/>
  <c r="O9" i="2"/>
  <c r="O33" i="2"/>
  <c r="V5" i="4"/>
  <c r="V9" i="4"/>
  <c r="V13" i="4"/>
  <c r="V17" i="4"/>
  <c r="V21" i="4"/>
  <c r="V25" i="4"/>
  <c r="V29" i="4"/>
  <c r="V33" i="4"/>
  <c r="V37" i="4"/>
  <c r="W5" i="4"/>
  <c r="W9" i="4"/>
  <c r="W13" i="4"/>
  <c r="W17" i="4"/>
  <c r="W21" i="4"/>
  <c r="W25" i="4"/>
  <c r="W29" i="4"/>
  <c r="W33" i="4"/>
  <c r="W37" i="4"/>
  <c r="X3" i="4"/>
  <c r="X7" i="4"/>
  <c r="X11" i="4"/>
  <c r="X15" i="4"/>
  <c r="X19" i="4"/>
  <c r="V2" i="4"/>
  <c r="V18" i="4"/>
  <c r="V34" i="4"/>
  <c r="W10" i="4"/>
  <c r="W26" i="4"/>
  <c r="X16" i="4"/>
  <c r="X27" i="4"/>
  <c r="X35" i="4"/>
  <c r="C9" i="2"/>
  <c r="C19" i="2"/>
  <c r="G43" i="2"/>
  <c r="G18" i="2"/>
  <c r="G10" i="2"/>
  <c r="C5" i="2"/>
  <c r="C50" i="2"/>
  <c r="S50" i="2" s="1"/>
  <c r="T50" i="2" s="1"/>
  <c r="K13" i="2"/>
  <c r="K3" i="2"/>
  <c r="C8" i="2"/>
  <c r="C56" i="2"/>
  <c r="S56" i="2" s="1"/>
  <c r="T56" i="2" s="1"/>
  <c r="G20" i="2"/>
  <c r="C37" i="2"/>
  <c r="C17" i="2"/>
  <c r="K15" i="2"/>
  <c r="C54" i="2"/>
  <c r="S54" i="2" s="1"/>
  <c r="T54" i="2" s="1"/>
  <c r="C40" i="2"/>
  <c r="C25" i="2"/>
  <c r="K8" i="2"/>
  <c r="C30" i="2"/>
  <c r="K20" i="2"/>
  <c r="K27" i="2"/>
  <c r="C15" i="2"/>
  <c r="G23" i="2"/>
  <c r="G45" i="2"/>
  <c r="G41" i="2"/>
  <c r="C4" i="2"/>
  <c r="K17" i="2"/>
  <c r="V6" i="4"/>
  <c r="V22" i="4"/>
  <c r="V38" i="4"/>
  <c r="W14" i="4"/>
  <c r="W30" i="4"/>
  <c r="X4" i="4"/>
  <c r="X20" i="4"/>
  <c r="X28" i="4"/>
  <c r="X36" i="4"/>
  <c r="C23" i="2"/>
  <c r="G16" i="2"/>
  <c r="G3" i="2"/>
  <c r="C53" i="2"/>
  <c r="S53" i="2" s="1"/>
  <c r="T53" i="2" s="1"/>
  <c r="K2" i="2"/>
  <c r="C41" i="2"/>
  <c r="G38" i="2"/>
  <c r="S38" i="2" s="1"/>
  <c r="T38" i="2" s="1"/>
  <c r="C14" i="2"/>
  <c r="K24" i="2"/>
  <c r="C52" i="2"/>
  <c r="S52" i="2" s="1"/>
  <c r="T52" i="2" s="1"/>
  <c r="C21" i="2"/>
  <c r="G13" i="2"/>
  <c r="G11" i="2"/>
  <c r="C18" i="2"/>
  <c r="G32" i="2"/>
  <c r="C13" i="2"/>
  <c r="C31" i="2"/>
  <c r="C47" i="2"/>
  <c r="S47" i="2" s="1"/>
  <c r="T47" i="2" s="1"/>
  <c r="G40" i="2"/>
  <c r="S40" i="2" s="1"/>
  <c r="T40" i="2" s="1"/>
  <c r="G37" i="2"/>
  <c r="G9" i="2"/>
  <c r="C55" i="2"/>
  <c r="S55" i="2" s="1"/>
  <c r="T55" i="2" s="1"/>
  <c r="C36" i="2"/>
  <c r="G7" i="2"/>
  <c r="G12" i="2"/>
  <c r="C39" i="2"/>
  <c r="K22" i="2"/>
  <c r="G17" i="2"/>
  <c r="V10" i="4"/>
  <c r="V26" i="4"/>
  <c r="W2" i="4"/>
  <c r="W18" i="4"/>
  <c r="W34" i="4"/>
  <c r="X8" i="4"/>
  <c r="X23" i="4"/>
  <c r="X31" i="4"/>
  <c r="X39" i="4"/>
  <c r="C24" i="2"/>
  <c r="C10" i="2"/>
  <c r="C28" i="2"/>
  <c r="C38" i="2"/>
  <c r="G44" i="2"/>
  <c r="G33" i="2"/>
  <c r="K18" i="2"/>
  <c r="C27" i="2"/>
  <c r="C26" i="2"/>
  <c r="C44" i="2"/>
  <c r="G30" i="2"/>
  <c r="G6" i="2"/>
  <c r="G26" i="2"/>
  <c r="K4" i="2"/>
  <c r="G28" i="2"/>
  <c r="C43" i="2"/>
  <c r="K6" i="2"/>
  <c r="C51" i="2"/>
  <c r="S51" i="2" s="1"/>
  <c r="T51" i="2" s="1"/>
  <c r="G24" i="2"/>
  <c r="K16" i="2"/>
  <c r="K33" i="2"/>
  <c r="K29" i="2"/>
  <c r="K19" i="2"/>
  <c r="K21" i="2"/>
  <c r="C33" i="2"/>
  <c r="K23" i="2"/>
  <c r="G5" i="2"/>
  <c r="G27" i="2"/>
  <c r="C45" i="2"/>
  <c r="W22" i="4"/>
  <c r="X32" i="4"/>
  <c r="G14" i="2"/>
  <c r="G42" i="2"/>
  <c r="C35" i="2"/>
  <c r="C60" i="2"/>
  <c r="S60" i="2" s="1"/>
  <c r="T60" i="2" s="1"/>
  <c r="K28" i="2"/>
  <c r="C42" i="2"/>
  <c r="K10" i="2"/>
  <c r="V14" i="4"/>
  <c r="W38" i="4"/>
  <c r="C20" i="2"/>
  <c r="C29" i="2"/>
  <c r="C2" i="2"/>
  <c r="C3" i="2"/>
  <c r="G8" i="2"/>
  <c r="G36" i="2"/>
  <c r="K34" i="2"/>
  <c r="W6" i="4"/>
  <c r="X24" i="4"/>
  <c r="C6" i="2"/>
  <c r="C49" i="2"/>
  <c r="S49" i="2" s="1"/>
  <c r="T49" i="2" s="1"/>
  <c r="K30" i="2"/>
  <c r="G2" i="2"/>
  <c r="K26" i="2"/>
  <c r="V30" i="4"/>
  <c r="X12" i="4"/>
  <c r="K5" i="2"/>
  <c r="G39" i="2"/>
  <c r="C12" i="2"/>
  <c r="C58" i="2"/>
  <c r="S58" i="2" s="1"/>
  <c r="T58" i="2" s="1"/>
  <c r="C57" i="2"/>
  <c r="S57" i="2" s="1"/>
  <c r="T57" i="2" s="1"/>
  <c r="G22" i="2"/>
  <c r="K32" i="2"/>
  <c r="K9" i="2"/>
  <c r="C16" i="2"/>
  <c r="G29" i="2"/>
  <c r="S44" i="2" l="1"/>
  <c r="T44" i="2" s="1"/>
  <c r="S41" i="2"/>
  <c r="T41" i="2" s="1"/>
  <c r="S39" i="2"/>
  <c r="T39" i="2" s="1"/>
  <c r="S42" i="2"/>
  <c r="T42" i="2" s="1"/>
  <c r="S43" i="2"/>
  <c r="T43" i="2" s="1"/>
  <c r="S26" i="2"/>
  <c r="T26" i="2" s="1"/>
  <c r="S28" i="2"/>
  <c r="T28" i="2" s="1"/>
  <c r="S10" i="2"/>
  <c r="T10" i="2" s="1"/>
  <c r="S25" i="2"/>
  <c r="T25" i="2" s="1"/>
  <c r="S8" i="2"/>
  <c r="T8" i="2" s="1"/>
  <c r="S9" i="2"/>
  <c r="T9" i="2" s="1"/>
  <c r="S19" i="2"/>
  <c r="T19" i="2" s="1"/>
  <c r="S18" i="2"/>
  <c r="T18" i="2" s="1"/>
  <c r="S14" i="2"/>
  <c r="T14" i="2" s="1"/>
  <c r="S22" i="2"/>
  <c r="T22" i="2" s="1"/>
  <c r="S6" i="2"/>
  <c r="T6" i="2" s="1"/>
  <c r="S16" i="2"/>
  <c r="T16" i="2" s="1"/>
  <c r="S21" i="2"/>
  <c r="T21" i="2" s="1"/>
  <c r="S4" i="2"/>
  <c r="T4" i="2" s="1"/>
  <c r="S3" i="2"/>
  <c r="T3" i="2" s="1"/>
  <c r="S36" i="2"/>
  <c r="T36" i="2" s="1"/>
  <c r="S13" i="2"/>
  <c r="T13" i="2" s="1"/>
  <c r="S37" i="2"/>
  <c r="T37" i="2" s="1"/>
  <c r="S5" i="2"/>
  <c r="T5" i="2" s="1"/>
  <c r="S2" i="2"/>
  <c r="T2" i="2" s="1"/>
  <c r="S11" i="2"/>
  <c r="T11" i="2" s="1"/>
  <c r="S34" i="2"/>
  <c r="T34" i="2" s="1"/>
  <c r="S17" i="2"/>
  <c r="T17" i="2" s="1"/>
  <c r="S27" i="2"/>
  <c r="T27" i="2" s="1"/>
  <c r="B22" i="1" s="1"/>
  <c r="B23" i="1" s="1"/>
  <c r="B57" i="4" s="1"/>
  <c r="B58" i="4" s="1"/>
  <c r="S23" i="2"/>
  <c r="T23" i="2" s="1"/>
  <c r="S20" i="2"/>
  <c r="T20" i="2" s="1"/>
  <c r="S33" i="2"/>
  <c r="T33" i="2" s="1"/>
  <c r="S31" i="2"/>
  <c r="T31" i="2" s="1"/>
  <c r="S29" i="2"/>
  <c r="T29" i="2" s="1"/>
  <c r="S32" i="2"/>
  <c r="T32" i="2" s="1"/>
  <c r="S35" i="2"/>
  <c r="T35" i="2" s="1"/>
  <c r="S15" i="2"/>
  <c r="T15" i="2" s="1"/>
  <c r="S24" i="2"/>
  <c r="T24" i="2" s="1"/>
  <c r="S7" i="2"/>
  <c r="T7" i="2" s="1"/>
  <c r="S30" i="2"/>
  <c r="T30" i="2" s="1"/>
  <c r="S12" i="2"/>
  <c r="T12" i="2" s="1"/>
  <c r="S45" i="2"/>
  <c r="T45" i="2" s="1"/>
  <c r="W40" i="4"/>
  <c r="W45" i="4" s="1"/>
  <c r="X40" i="4"/>
  <c r="W44" i="4" s="1"/>
  <c r="V40" i="4"/>
  <c r="W46" i="4" s="1"/>
  <c r="B55" i="1" l="1"/>
  <c r="B56" i="1" s="1"/>
  <c r="V50" i="4"/>
  <c r="W50" i="4" s="1"/>
  <c r="V51" i="4"/>
  <c r="W51" i="4" s="1"/>
  <c r="B57" i="1" l="1"/>
  <c r="B59" i="1"/>
  <c r="O53" i="4"/>
  <c r="O54" i="4" s="1"/>
  <c r="B60" i="1" l="1"/>
</calcChain>
</file>

<file path=xl/sharedStrings.xml><?xml version="1.0" encoding="utf-8"?>
<sst xmlns="http://schemas.openxmlformats.org/spreadsheetml/2006/main" count="183" uniqueCount="120">
  <si>
    <t>Wärmepumpentyp</t>
  </si>
  <si>
    <t>Eingabe Daten</t>
  </si>
  <si>
    <t>Gebäudetyp</t>
  </si>
  <si>
    <t>Beheizte Fläche</t>
  </si>
  <si>
    <t>kW</t>
  </si>
  <si>
    <t>m²</t>
  </si>
  <si>
    <t>Personen im Haushalt</t>
  </si>
  <si>
    <t>Wasserverbrauch</t>
  </si>
  <si>
    <t>mittel</t>
  </si>
  <si>
    <t>Personen</t>
  </si>
  <si>
    <t>W/m²</t>
  </si>
  <si>
    <t>Gebäude Heizlast</t>
  </si>
  <si>
    <t>Warmwasserbedarf</t>
  </si>
  <si>
    <t>l/Tag</t>
  </si>
  <si>
    <t>spez. Warmwasser Heizlast</t>
  </si>
  <si>
    <t>spez. Gebäude Heizlast</t>
  </si>
  <si>
    <t>Warmwasser Heizlast</t>
  </si>
  <si>
    <t>Gesamt Heizlast</t>
  </si>
  <si>
    <t>Normaußentemperatur</t>
  </si>
  <si>
    <t>°C</t>
  </si>
  <si>
    <t>Maximalleistung EU08L</t>
  </si>
  <si>
    <t>Maximalleistung EU13L</t>
  </si>
  <si>
    <t>Lufttemperatur</t>
  </si>
  <si>
    <t>Leistung Gebäude</t>
  </si>
  <si>
    <t>max. erf. Zusatzheizleistung</t>
  </si>
  <si>
    <t>Dieses Planungstool ersetzt keine normgerechte Heizlastberechnung des Gebäudes</t>
  </si>
  <si>
    <t>Planungstool Gebäudeheizlast</t>
  </si>
  <si>
    <t>www.lambda-wp.at</t>
  </si>
  <si>
    <t>Bivalenzleistung</t>
  </si>
  <si>
    <t>Bivalenztemperatur</t>
  </si>
  <si>
    <t>Maximalleistung</t>
  </si>
  <si>
    <t>Leistungdiff</t>
  </si>
  <si>
    <t>Leistung %</t>
  </si>
  <si>
    <t>Tluft</t>
  </si>
  <si>
    <t>h warm</t>
  </si>
  <si>
    <t>h mittel</t>
  </si>
  <si>
    <t>h kalt</t>
  </si>
  <si>
    <t>Wärme warm</t>
  </si>
  <si>
    <t>Wärme mittel</t>
  </si>
  <si>
    <t>wärme kalt</t>
  </si>
  <si>
    <t>SummeWärme warm</t>
  </si>
  <si>
    <t>SummeWärme mittel</t>
  </si>
  <si>
    <t>Summewärme kalt</t>
  </si>
  <si>
    <t>Energieverbrauch</t>
  </si>
  <si>
    <t>kWh</t>
  </si>
  <si>
    <t>Warmwasseranteil</t>
  </si>
  <si>
    <t>Heizenergieverbrauch</t>
  </si>
  <si>
    <t>Leistung warm</t>
  </si>
  <si>
    <t>Leistung mittel</t>
  </si>
  <si>
    <t>Leistung kalt</t>
  </si>
  <si>
    <t>Auswertung mit:</t>
  </si>
  <si>
    <t>Heizlast</t>
  </si>
  <si>
    <t>Normaußentemp</t>
  </si>
  <si>
    <t>Tiefsttemp Jahresmittel</t>
  </si>
  <si>
    <t>Heizleistung mittleres Jahr</t>
  </si>
  <si>
    <t>k</t>
  </si>
  <si>
    <t>d</t>
  </si>
  <si>
    <t>office@lambda-wp.at </t>
  </si>
  <si>
    <t>EU13L</t>
  </si>
  <si>
    <t>EU08L</t>
  </si>
  <si>
    <t>m</t>
  </si>
  <si>
    <t>w</t>
  </si>
  <si>
    <t>Heizsystem</t>
  </si>
  <si>
    <t>SCOP Heizen</t>
  </si>
  <si>
    <t>€/kWh</t>
  </si>
  <si>
    <t>angepasst</t>
  </si>
  <si>
    <t>SCOP tat</t>
  </si>
  <si>
    <t>Gesamtwärmebedarf</t>
  </si>
  <si>
    <t>davon für Warmwasser</t>
  </si>
  <si>
    <t>COP A10W50</t>
  </si>
  <si>
    <t>ca.</t>
  </si>
  <si>
    <t>h</t>
  </si>
  <si>
    <t>Bivalenzdiff</t>
  </si>
  <si>
    <t>K</t>
  </si>
  <si>
    <t>Stundensumme</t>
  </si>
  <si>
    <t>Stromverbrauch Heizstab</t>
  </si>
  <si>
    <t>€/a</t>
  </si>
  <si>
    <t>Öl</t>
  </si>
  <si>
    <t>Peletts</t>
  </si>
  <si>
    <t>Erdgas</t>
  </si>
  <si>
    <t>Die kalkulierten Jahresverbräuche stellen Richtwerte dar und können in der Praxis abweichen.</t>
  </si>
  <si>
    <t>Ausgabe Daten / Leistung</t>
  </si>
  <si>
    <t>Ausgabe Daten / Energiebedarf</t>
  </si>
  <si>
    <t>Wärmebedarf warm</t>
  </si>
  <si>
    <t>WB mittel</t>
  </si>
  <si>
    <t>WB kalt</t>
  </si>
  <si>
    <t>Verbrauch - Leistung</t>
  </si>
  <si>
    <t>WB mittleres Jahr</t>
  </si>
  <si>
    <t>WB</t>
  </si>
  <si>
    <t>Aufheizfaktor und Reserve</t>
  </si>
  <si>
    <t>Bei Verwendung eines zusätzlichen Wärmeerzeugers (Solaranlage, Holzkessel, Kachelofen) kann es zu deutlichen Abweichungen kommen.</t>
  </si>
  <si>
    <t>Anzahl</t>
  </si>
  <si>
    <t>Aufheizfaktor</t>
  </si>
  <si>
    <t>Ölverbrauch</t>
  </si>
  <si>
    <t xml:space="preserve">Energiepreise </t>
  </si>
  <si>
    <t>Energiepreise</t>
  </si>
  <si>
    <t>Heizöl</t>
  </si>
  <si>
    <t>Gas</t>
  </si>
  <si>
    <t>Strom</t>
  </si>
  <si>
    <t>Pellets</t>
  </si>
  <si>
    <t>Gesamtstromverbrauch</t>
  </si>
  <si>
    <t>Verbrauch Heizen</t>
  </si>
  <si>
    <t>Verbrauch Warmwasser</t>
  </si>
  <si>
    <t>Verbrauch Heizstab</t>
  </si>
  <si>
    <t>Gesamtjahresverbrauch</t>
  </si>
  <si>
    <t>Hydraulische Heizungseinbindung</t>
  </si>
  <si>
    <t>Effizienzkorrektur</t>
  </si>
  <si>
    <t>thermische Solaranlage*</t>
  </si>
  <si>
    <t>*Einfluss auf Jahreseffizienz nicht auf Leistungsberechnung</t>
  </si>
  <si>
    <t>Kommission:</t>
  </si>
  <si>
    <t xml:space="preserve">T: +43 (0)5334 30777 </t>
  </si>
  <si>
    <t>Fußbodenheizung 35°C</t>
  </si>
  <si>
    <t>Maximalleistung EU15L</t>
  </si>
  <si>
    <t>EU15L</t>
  </si>
  <si>
    <t>Maximalleistung EU20L</t>
  </si>
  <si>
    <t>EU20L</t>
  </si>
  <si>
    <t>Bestand BJ &gt; 1980</t>
  </si>
  <si>
    <t xml:space="preserve"> </t>
  </si>
  <si>
    <t>direkt</t>
  </si>
  <si>
    <t>Perlmooserstraße 2 | A-6322 Kirchbichl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</si>
</sst>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3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2" xfId="0" applyFill="1" applyBorder="1"/>
    <xf numFmtId="1" fontId="0" fillId="3" borderId="0" xfId="0" applyNumberForma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Alignment="1">
      <alignment vertical="center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/>
    <xf numFmtId="1" fontId="0" fillId="0" borderId="0" xfId="0" applyNumberFormat="1"/>
    <xf numFmtId="165" fontId="0" fillId="0" borderId="0" xfId="0" applyNumberFormat="1"/>
    <xf numFmtId="2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Heizlast</c:v>
          </c:tx>
          <c:spPr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Leistungsdaten!$Q$2:$Q$214</c:f>
              <c:numCache>
                <c:formatCode>0.0</c:formatCode>
                <c:ptCount val="213"/>
                <c:pt idx="0">
                  <c:v>-20.832959156620301</c:v>
                </c:pt>
                <c:pt idx="1">
                  <c:v>-20.592541697727299</c:v>
                </c:pt>
                <c:pt idx="2">
                  <c:v>-20.362593570776198</c:v>
                </c:pt>
                <c:pt idx="3">
                  <c:v>-20.115463114907101</c:v>
                </c:pt>
                <c:pt idx="4">
                  <c:v>-19.868021752000502</c:v>
                </c:pt>
                <c:pt idx="5">
                  <c:v>-19.637480551222801</c:v>
                </c:pt>
                <c:pt idx="6">
                  <c:v>-19.389490612151</c:v>
                </c:pt>
                <c:pt idx="7">
                  <c:v>-19.1411856374622</c:v>
                </c:pt>
                <c:pt idx="8">
                  <c:v>-18.910045871919401</c:v>
                </c:pt>
                <c:pt idx="9">
                  <c:v>-18.66118574103</c:v>
                </c:pt>
                <c:pt idx="10">
                  <c:v>-18.4296825051794</c:v>
                </c:pt>
                <c:pt idx="11">
                  <c:v>-18.1802634617592</c:v>
                </c:pt>
                <c:pt idx="12">
                  <c:v>-17.930523162996298</c:v>
                </c:pt>
                <c:pt idx="13">
                  <c:v>-17.698414306542599</c:v>
                </c:pt>
                <c:pt idx="14">
                  <c:v>-17.448109291977101</c:v>
                </c:pt>
                <c:pt idx="15">
                  <c:v>-17.197479581843901</c:v>
                </c:pt>
                <c:pt idx="16">
                  <c:v>-16.964761132635999</c:v>
                </c:pt>
                <c:pt idx="17">
                  <c:v>-16.731919086485</c:v>
                </c:pt>
                <c:pt idx="18">
                  <c:v>-16.4989540851114</c:v>
                </c:pt>
                <c:pt idx="19">
                  <c:v>-16.265866777249698</c:v>
                </c:pt>
                <c:pt idx="20">
                  <c:v>-16.032657818648801</c:v>
                </c:pt>
                <c:pt idx="21">
                  <c:v>-15.7993278720718</c:v>
                </c:pt>
                <c:pt idx="22">
                  <c:v>-15.5658776072964</c:v>
                </c:pt>
                <c:pt idx="23">
                  <c:v>-15.3323077011144</c:v>
                </c:pt>
                <c:pt idx="24">
                  <c:v>-15.098618837331999</c:v>
                </c:pt>
                <c:pt idx="25">
                  <c:v>-14.8648117067698</c:v>
                </c:pt>
                <c:pt idx="26">
                  <c:v>-14.630887007262499</c:v>
                </c:pt>
                <c:pt idx="27">
                  <c:v>-14.3968454436594</c:v>
                </c:pt>
                <c:pt idx="28">
                  <c:v>-14.162687727823901</c:v>
                </c:pt>
                <c:pt idx="29">
                  <c:v>-13.928414578633801</c:v>
                </c:pt>
                <c:pt idx="30">
                  <c:v>-13.6940267219814</c:v>
                </c:pt>
                <c:pt idx="31">
                  <c:v>-13.459524890773</c:v>
                </c:pt>
                <c:pt idx="32">
                  <c:v>-13.2249098249294</c:v>
                </c:pt>
                <c:pt idx="33">
                  <c:v>-12.990182271385899</c:v>
                </c:pt>
                <c:pt idx="34">
                  <c:v>-12.755342984091699</c:v>
                </c:pt>
                <c:pt idx="35">
                  <c:v>-12.520392724010801</c:v>
                </c:pt>
                <c:pt idx="36">
                  <c:v>-12.2853322591211</c:v>
                </c:pt>
                <c:pt idx="37">
                  <c:v>-12.050162364415099</c:v>
                </c:pt>
                <c:pt idx="38">
                  <c:v>-11.8148838218995</c:v>
                </c:pt>
                <c:pt idx="39">
                  <c:v>-11.5794974205954</c:v>
                </c:pt>
                <c:pt idx="40">
                  <c:v>-11.3440039565382</c:v>
                </c:pt>
                <c:pt idx="41">
                  <c:v>-11.1084042327776</c:v>
                </c:pt>
                <c:pt idx="42">
                  <c:v>-10.872699059377601</c:v>
                </c:pt>
                <c:pt idx="43">
                  <c:v>-10.6368892534166</c:v>
                </c:pt>
                <c:pt idx="44">
                  <c:v>-10.400975638987401</c:v>
                </c:pt>
                <c:pt idx="45">
                  <c:v>-10.164959047196801</c:v>
                </c:pt>
                <c:pt idx="46">
                  <c:v>-9.9288403161662799</c:v>
                </c:pt>
                <c:pt idx="47">
                  <c:v>-9.6926202910314601</c:v>
                </c:pt>
                <c:pt idx="48">
                  <c:v>-9.4562998239423308</c:v>
                </c:pt>
                <c:pt idx="49">
                  <c:v>-9.2198797740632106</c:v>
                </c:pt>
                <c:pt idx="50">
                  <c:v>-8.9833610075727304</c:v>
                </c:pt>
                <c:pt idx="51">
                  <c:v>-8.7467443976638606</c:v>
                </c:pt>
                <c:pt idx="52">
                  <c:v>-8.5100308245438701</c:v>
                </c:pt>
                <c:pt idx="53">
                  <c:v>-8.2732211754343901</c:v>
                </c:pt>
                <c:pt idx="54">
                  <c:v>-8.0363163445713504</c:v>
                </c:pt>
                <c:pt idx="55">
                  <c:v>-7.7993172332050102</c:v>
                </c:pt>
                <c:pt idx="56">
                  <c:v>-7.56222474959994</c:v>
                </c:pt>
                <c:pt idx="57">
                  <c:v>-7.3250398090350801</c:v>
                </c:pt>
                <c:pt idx="58">
                  <c:v>-7.0877633338036397</c:v>
                </c:pt>
                <c:pt idx="59">
                  <c:v>-6.8503962532131997</c:v>
                </c:pt>
                <c:pt idx="60">
                  <c:v>-6.6129395035856202</c:v>
                </c:pt>
                <c:pt idx="61">
                  <c:v>-6.3753940282571202</c:v>
                </c:pt>
                <c:pt idx="62">
                  <c:v>-6.1377607775782499</c:v>
                </c:pt>
                <c:pt idx="63">
                  <c:v>-5.9000407089138402</c:v>
                </c:pt>
                <c:pt idx="64">
                  <c:v>-5.66223478664309</c:v>
                </c:pt>
                <c:pt idx="65">
                  <c:v>-5.4243439821595096</c:v>
                </c:pt>
                <c:pt idx="66">
                  <c:v>-5.1863692738709197</c:v>
                </c:pt>
                <c:pt idx="67">
                  <c:v>-4.9483116471994801</c:v>
                </c:pt>
                <c:pt idx="68">
                  <c:v>-4.7101720945816803</c:v>
                </c:pt>
                <c:pt idx="69">
                  <c:v>-4.4719516154683197</c:v>
                </c:pt>
                <c:pt idx="70">
                  <c:v>-4.2336512163245397</c:v>
                </c:pt>
                <c:pt idx="71">
                  <c:v>-3.9952719106297798</c:v>
                </c:pt>
                <c:pt idx="72">
                  <c:v>-3.7568147188778398</c:v>
                </c:pt>
                <c:pt idx="73">
                  <c:v>-3.5182806685768102</c:v>
                </c:pt>
                <c:pt idx="74">
                  <c:v>-3.2796707942491299</c:v>
                </c:pt>
                <c:pt idx="75">
                  <c:v>-3.0409861374315401</c:v>
                </c:pt>
                <c:pt idx="76">
                  <c:v>-2.8022277466751402</c:v>
                </c:pt>
                <c:pt idx="77">
                  <c:v>-2.5633966775453199</c:v>
                </c:pt>
                <c:pt idx="78">
                  <c:v>-2.32449399262181</c:v>
                </c:pt>
                <c:pt idx="79">
                  <c:v>-2.0855207614986702</c:v>
                </c:pt>
                <c:pt idx="80">
                  <c:v>-1.8464780607842799</c:v>
                </c:pt>
                <c:pt idx="81">
                  <c:v>-1.6073669741013299</c:v>
                </c:pt>
                <c:pt idx="82">
                  <c:v>-1.3681885920868599</c:v>
                </c:pt>
                <c:pt idx="83">
                  <c:v>-1.1289440123922201</c:v>
                </c:pt>
                <c:pt idx="84">
                  <c:v>-0.88963433968308103</c:v>
                </c:pt>
                <c:pt idx="85">
                  <c:v>-0.65026068563945405</c:v>
                </c:pt>
                <c:pt idx="86">
                  <c:v>-0.41082416895565999</c:v>
                </c:pt>
                <c:pt idx="87">
                  <c:v>-0.171325915340345</c:v>
                </c:pt>
                <c:pt idx="88">
                  <c:v>6.8232942483503894E-2</c:v>
                </c:pt>
                <c:pt idx="89">
                  <c:v>0.30785126477858998</c:v>
                </c:pt>
                <c:pt idx="90">
                  <c:v>0.54752790479328906</c:v>
                </c:pt>
                <c:pt idx="91">
                  <c:v>0.78726170876165003</c:v>
                </c:pt>
                <c:pt idx="92">
                  <c:v>1.0270515159033999</c:v>
                </c:pt>
                <c:pt idx="93">
                  <c:v>1.26689615842394</c:v>
                </c:pt>
                <c:pt idx="94">
                  <c:v>1.50679446151434</c:v>
                </c:pt>
                <c:pt idx="95">
                  <c:v>1.74674524335135</c:v>
                </c:pt>
                <c:pt idx="96">
                  <c:v>1.98674731509741</c:v>
                </c:pt>
                <c:pt idx="97">
                  <c:v>2.2267994809006102</c:v>
                </c:pt>
                <c:pt idx="98">
                  <c:v>2.46690053789473</c:v>
                </c:pt>
                <c:pt idx="99">
                  <c:v>2.70704927619922</c:v>
                </c:pt>
                <c:pt idx="100">
                  <c:v>2.9472444789191998</c:v>
                </c:pt>
                <c:pt idx="101">
                  <c:v>3.1874849221454999</c:v>
                </c:pt>
                <c:pt idx="102">
                  <c:v>3.4277693749545701</c:v>
                </c:pt>
                <c:pt idx="103">
                  <c:v>3.6680965994085701</c:v>
                </c:pt>
                <c:pt idx="104">
                  <c:v>3.9084653505553302</c:v>
                </c:pt>
                <c:pt idx="105">
                  <c:v>4.1488743764283704</c:v>
                </c:pt>
                <c:pt idx="106">
                  <c:v>4.3893224180468398</c:v>
                </c:pt>
                <c:pt idx="107">
                  <c:v>4.6298082094156197</c:v>
                </c:pt>
                <c:pt idx="108">
                  <c:v>4.8703304775252301</c:v>
                </c:pt>
                <c:pt idx="109">
                  <c:v>5.1108879423518596</c:v>
                </c:pt>
                <c:pt idx="110">
                  <c:v>5.35147931685741</c:v>
                </c:pt>
                <c:pt idx="111">
                  <c:v>5.5921033069894399</c:v>
                </c:pt>
                <c:pt idx="112">
                  <c:v>5.8327586116811601</c:v>
                </c:pt>
                <c:pt idx="113">
                  <c:v>6.0734439228514896</c:v>
                </c:pt>
                <c:pt idx="114">
                  <c:v>6.31415792540502</c:v>
                </c:pt>
                <c:pt idx="115">
                  <c:v>6.5548992972319899</c:v>
                </c:pt>
                <c:pt idx="116">
                  <c:v>6.79566670920833</c:v>
                </c:pt>
                <c:pt idx="117">
                  <c:v>7.0364588251956599</c:v>
                </c:pt>
                <c:pt idx="118">
                  <c:v>7.2772743020412598</c:v>
                </c:pt>
                <c:pt idx="119">
                  <c:v>7.5181117895780902</c:v>
                </c:pt>
                <c:pt idx="120">
                  <c:v>7.7589699306247804</c:v>
                </c:pt>
                <c:pt idx="121">
                  <c:v>7.9998473609856298</c:v>
                </c:pt>
                <c:pt idx="122">
                  <c:v>8.2407427094506307</c:v>
                </c:pt>
                <c:pt idx="123">
                  <c:v>8.4816545977954494</c:v>
                </c:pt>
                <c:pt idx="124">
                  <c:v>8.7225816407814101</c:v>
                </c:pt>
                <c:pt idx="125">
                  <c:v>8.9635224461555296</c:v>
                </c:pt>
                <c:pt idx="126">
                  <c:v>9.2044756146504891</c:v>
                </c:pt>
                <c:pt idx="127">
                  <c:v>9.4454397399846499</c:v>
                </c:pt>
                <c:pt idx="128">
                  <c:v>9.6864134088620393</c:v>
                </c:pt>
                <c:pt idx="129">
                  <c:v>9.9273952009723807</c:v>
                </c:pt>
                <c:pt idx="130">
                  <c:v>10.168383688991099</c:v>
                </c:pt>
                <c:pt idx="131">
                  <c:v>10.409377438579099</c:v>
                </c:pt>
                <c:pt idx="132">
                  <c:v>10.6503750083833</c:v>
                </c:pt>
                <c:pt idx="133">
                  <c:v>10.8913749500361</c:v>
                </c:pt>
                <c:pt idx="134">
                  <c:v>11.1323758081555</c:v>
                </c:pt>
                <c:pt idx="135">
                  <c:v>11.373376120345201</c:v>
                </c:pt>
                <c:pt idx="136">
                  <c:v>11.614374417194799</c:v>
                </c:pt>
                <c:pt idx="137">
                  <c:v>11.8553692222794</c:v>
                </c:pt>
                <c:pt idx="138">
                  <c:v>12.0963590521597</c:v>
                </c:pt>
                <c:pt idx="139">
                  <c:v>12.3373424163821</c:v>
                </c:pt>
                <c:pt idx="140">
                  <c:v>12.578317817479</c:v>
                </c:pt>
                <c:pt idx="141">
                  <c:v>12.8192837509679</c:v>
                </c:pt>
                <c:pt idx="142">
                  <c:v>13.0602387053525</c:v>
                </c:pt>
                <c:pt idx="143">
                  <c:v>13.3011811621219</c:v>
                </c:pt>
                <c:pt idx="144">
                  <c:v>13.542109595751</c:v>
                </c:pt>
                <c:pt idx="145">
                  <c:v>13.7830224737002</c:v>
                </c:pt>
                <c:pt idx="146">
                  <c:v>14.023918256415801</c:v>
                </c:pt>
                <c:pt idx="147">
                  <c:v>14.2647953973296</c:v>
                </c:pt>
                <c:pt idx="148">
                  <c:v>14.505652342859101</c:v>
                </c:pt>
                <c:pt idx="149">
                  <c:v>14.746487532407601</c:v>
                </c:pt>
                <c:pt idx="150">
                  <c:v>14.987299398364</c:v>
                </c:pt>
                <c:pt idx="151">
                  <c:v>15.2280863661029</c:v>
                </c:pt>
                <c:pt idx="152">
                  <c:v>15.468846853984401</c:v>
                </c:pt>
                <c:pt idx="153">
                  <c:v>15.7095792733545</c:v>
                </c:pt>
                <c:pt idx="154">
                  <c:v>15.9502820285448</c:v>
                </c:pt>
                <c:pt idx="155">
                  <c:v>16.190953516872501</c:v>
                </c:pt>
                <c:pt idx="156">
                  <c:v>16.431592128640698</c:v>
                </c:pt>
                <c:pt idx="157">
                  <c:v>16.672196247137901</c:v>
                </c:pt>
                <c:pt idx="158">
                  <c:v>16.9127642486384</c:v>
                </c:pt>
                <c:pt idx="159">
                  <c:v>17.153294502402101</c:v>
                </c:pt>
                <c:pt idx="160">
                  <c:v>17.393785370674799</c:v>
                </c:pt>
                <c:pt idx="161">
                  <c:v>17.634235208687802</c:v>
                </c:pt>
                <c:pt idx="162">
                  <c:v>17.874642364658001</c:v>
                </c:pt>
                <c:pt idx="163">
                  <c:v>18.115005179788099</c:v>
                </c:pt>
                <c:pt idx="164">
                  <c:v>18.3553219882665</c:v>
                </c:pt>
                <c:pt idx="165">
                  <c:v>18.595591117267102</c:v>
                </c:pt>
                <c:pt idx="166">
                  <c:v>18.835810886949801</c:v>
                </c:pt>
                <c:pt idx="167">
                  <c:v>19.0759796104598</c:v>
                </c:pt>
                <c:pt idx="168">
                  <c:v>19.3160955939282</c:v>
                </c:pt>
                <c:pt idx="169">
                  <c:v>19.5561571364717</c:v>
                </c:pt>
                <c:pt idx="170">
                  <c:v>19.796162530192699</c:v>
                </c:pt>
                <c:pt idx="171">
                  <c:v>20.0361100601794</c:v>
                </c:pt>
                <c:pt idx="172">
                  <c:v>20.275998004505301</c:v>
                </c:pt>
                <c:pt idx="173">
                  <c:v>20.5158246342301</c:v>
                </c:pt>
                <c:pt idx="174">
                  <c:v>20.755588213398699</c:v>
                </c:pt>
                <c:pt idx="175">
                  <c:v>20.995286999041902</c:v>
                </c:pt>
                <c:pt idx="176">
                  <c:v>21.2349192411762</c:v>
                </c:pt>
                <c:pt idx="177">
                  <c:v>21.474483182803802</c:v>
                </c:pt>
                <c:pt idx="178">
                  <c:v>21.713977059912299</c:v>
                </c:pt>
                <c:pt idx="179">
                  <c:v>21.953399101475402</c:v>
                </c:pt>
                <c:pt idx="180">
                  <c:v>22.192747529452099</c:v>
                </c:pt>
                <c:pt idx="181">
                  <c:v>22.432020558787201</c:v>
                </c:pt>
                <c:pt idx="182">
                  <c:v>22.6712163974113</c:v>
                </c:pt>
                <c:pt idx="183">
                  <c:v>22.910333246240601</c:v>
                </c:pt>
                <c:pt idx="184">
                  <c:v>23.1493692991769</c:v>
                </c:pt>
                <c:pt idx="185">
                  <c:v>23.388322743107601</c:v>
                </c:pt>
                <c:pt idx="186">
                  <c:v>23.6271917579061</c:v>
                </c:pt>
                <c:pt idx="187">
                  <c:v>23.865974516431201</c:v>
                </c:pt>
                <c:pt idx="188">
                  <c:v>24.104669184527499</c:v>
                </c:pt>
                <c:pt idx="189">
                  <c:v>24.343273921025101</c:v>
                </c:pt>
                <c:pt idx="190">
                  <c:v>24.5817868777401</c:v>
                </c:pt>
                <c:pt idx="191">
                  <c:v>24.820206199473901</c:v>
                </c:pt>
                <c:pt idx="192">
                  <c:v>25.058530024013798</c:v>
                </c:pt>
                <c:pt idx="193">
                  <c:v>25.2967564821328</c:v>
                </c:pt>
                <c:pt idx="194">
                  <c:v>25.5348836975894</c:v>
                </c:pt>
                <c:pt idx="195">
                  <c:v>25.772909787128</c:v>
                </c:pt>
                <c:pt idx="196">
                  <c:v>26.010832860478398</c:v>
                </c:pt>
                <c:pt idx="197">
                  <c:v>26.248651020356402</c:v>
                </c:pt>
                <c:pt idx="198">
                  <c:v>26.486362362463201</c:v>
                </c:pt>
                <c:pt idx="199">
                  <c:v>26.723964975485799</c:v>
                </c:pt>
                <c:pt idx="200">
                  <c:v>26.961456941096898</c:v>
                </c:pt>
                <c:pt idx="201">
                  <c:v>27.198836333954802</c:v>
                </c:pt>
                <c:pt idx="202">
                  <c:v>27.436101221703499</c:v>
                </c:pt>
                <c:pt idx="203">
                  <c:v>27.673249664972701</c:v>
                </c:pt>
                <c:pt idx="204">
                  <c:v>27.910279717377701</c:v>
                </c:pt>
                <c:pt idx="205">
                  <c:v>28.147189425519599</c:v>
                </c:pt>
                <c:pt idx="206">
                  <c:v>28.383976828984999</c:v>
                </c:pt>
                <c:pt idx="207">
                  <c:v>28.620639960346502</c:v>
                </c:pt>
                <c:pt idx="208">
                  <c:v>28.857176845162002</c:v>
                </c:pt>
                <c:pt idx="209">
                  <c:v>29.093585501975198</c:v>
                </c:pt>
                <c:pt idx="210">
                  <c:v>29.329863942315601</c:v>
                </c:pt>
                <c:pt idx="211">
                  <c:v>29.566010170698299</c:v>
                </c:pt>
                <c:pt idx="212">
                  <c:v>29.802022184624001</c:v>
                </c:pt>
              </c:numCache>
            </c:numRef>
          </c:xVal>
          <c:yVal>
            <c:numRef>
              <c:f>Leistungsdaten!$S$2:$S$214</c:f>
              <c:numCache>
                <c:formatCode>0.0</c:formatCode>
                <c:ptCount val="213"/>
                <c:pt idx="0">
                  <c:v>9.7513214333593989</c:v>
                </c:pt>
                <c:pt idx="1">
                  <c:v>9.7513214333593989</c:v>
                </c:pt>
                <c:pt idx="2">
                  <c:v>9.7513214333593989</c:v>
                </c:pt>
                <c:pt idx="3">
                  <c:v>9.7513214333593989</c:v>
                </c:pt>
                <c:pt idx="4">
                  <c:v>9.7513214333593989</c:v>
                </c:pt>
                <c:pt idx="5">
                  <c:v>9.7513214333593989</c:v>
                </c:pt>
                <c:pt idx="6">
                  <c:v>9.7513214333593989</c:v>
                </c:pt>
                <c:pt idx="7">
                  <c:v>9.7513214333593989</c:v>
                </c:pt>
                <c:pt idx="8">
                  <c:v>9.7513214333593989</c:v>
                </c:pt>
                <c:pt idx="9">
                  <c:v>9.7513214333593989</c:v>
                </c:pt>
                <c:pt idx="10">
                  <c:v>9.7513214333593989</c:v>
                </c:pt>
                <c:pt idx="11">
                  <c:v>9.7513214333593989</c:v>
                </c:pt>
                <c:pt idx="12">
                  <c:v>9.7513214333593989</c:v>
                </c:pt>
                <c:pt idx="13">
                  <c:v>9.7513214333593989</c:v>
                </c:pt>
                <c:pt idx="14">
                  <c:v>9.7513214333593989</c:v>
                </c:pt>
                <c:pt idx="15">
                  <c:v>9.7513214333593989</c:v>
                </c:pt>
                <c:pt idx="16">
                  <c:v>9.7513214333593989</c:v>
                </c:pt>
                <c:pt idx="17">
                  <c:v>9.7513214333593989</c:v>
                </c:pt>
                <c:pt idx="18">
                  <c:v>9.7513214333593989</c:v>
                </c:pt>
                <c:pt idx="19">
                  <c:v>9.7513214333593989</c:v>
                </c:pt>
                <c:pt idx="20">
                  <c:v>9.7513214333593989</c:v>
                </c:pt>
                <c:pt idx="21">
                  <c:v>9.7513214333593989</c:v>
                </c:pt>
                <c:pt idx="22">
                  <c:v>9.7513214333593989</c:v>
                </c:pt>
                <c:pt idx="23">
                  <c:v>9.7513214333593989</c:v>
                </c:pt>
                <c:pt idx="24">
                  <c:v>9.7513214333593989</c:v>
                </c:pt>
                <c:pt idx="25">
                  <c:v>9.7513214333593989</c:v>
                </c:pt>
                <c:pt idx="26">
                  <c:v>9.7513214333593989</c:v>
                </c:pt>
                <c:pt idx="27">
                  <c:v>9.7513214333593989</c:v>
                </c:pt>
                <c:pt idx="28">
                  <c:v>9.7513214333593989</c:v>
                </c:pt>
                <c:pt idx="29">
                  <c:v>9.7513214333593989</c:v>
                </c:pt>
                <c:pt idx="30">
                  <c:v>9.7513214333593989</c:v>
                </c:pt>
                <c:pt idx="31">
                  <c:v>9.7513214333593989</c:v>
                </c:pt>
                <c:pt idx="32">
                  <c:v>9.7513214333593989</c:v>
                </c:pt>
                <c:pt idx="33">
                  <c:v>9.7513214333593989</c:v>
                </c:pt>
                <c:pt idx="34">
                  <c:v>9.7513214333593989</c:v>
                </c:pt>
                <c:pt idx="35">
                  <c:v>9.7513214333593989</c:v>
                </c:pt>
                <c:pt idx="36">
                  <c:v>9.7513214333593989</c:v>
                </c:pt>
                <c:pt idx="37">
                  <c:v>9.7513214333593989</c:v>
                </c:pt>
                <c:pt idx="38">
                  <c:v>9.7513214333593989</c:v>
                </c:pt>
                <c:pt idx="39">
                  <c:v>9.7513214333593989</c:v>
                </c:pt>
                <c:pt idx="40">
                  <c:v>9.7513214333593989</c:v>
                </c:pt>
                <c:pt idx="41">
                  <c:v>9.7513214333593989</c:v>
                </c:pt>
                <c:pt idx="42">
                  <c:v>9.7513214333593989</c:v>
                </c:pt>
                <c:pt idx="43">
                  <c:v>9.7513214333593989</c:v>
                </c:pt>
                <c:pt idx="44">
                  <c:v>9.7513214333593989</c:v>
                </c:pt>
                <c:pt idx="45">
                  <c:v>9.7513214333593989</c:v>
                </c:pt>
                <c:pt idx="46">
                  <c:v>9.7251102246492866</c:v>
                </c:pt>
                <c:pt idx="47">
                  <c:v>9.6381001081515123</c:v>
                </c:pt>
                <c:pt idx="48">
                  <c:v>9.5510529945103304</c:v>
                </c:pt>
                <c:pt idx="49">
                  <c:v>9.4639692001933522</c:v>
                </c:pt>
                <c:pt idx="50">
                  <c:v>9.3768490442518697</c:v>
                </c:pt>
                <c:pt idx="51">
                  <c:v>9.2896928483208558</c:v>
                </c:pt>
                <c:pt idx="52">
                  <c:v>9.202500936618959</c:v>
                </c:pt>
                <c:pt idx="53">
                  <c:v>9.1152736359485242</c:v>
                </c:pt>
                <c:pt idx="54">
                  <c:v>9.0280112756955599</c:v>
                </c:pt>
                <c:pt idx="55">
                  <c:v>8.9407141878297676</c:v>
                </c:pt>
                <c:pt idx="56">
                  <c:v>8.853382706904517</c:v>
                </c:pt>
                <c:pt idx="57">
                  <c:v>8.7660171700568785</c:v>
                </c:pt>
                <c:pt idx="58">
                  <c:v>8.6786179170075837</c:v>
                </c:pt>
                <c:pt idx="59">
                  <c:v>8.5911852900610608</c:v>
                </c:pt>
                <c:pt idx="60">
                  <c:v>8.5037196341054067</c:v>
                </c:pt>
                <c:pt idx="61">
                  <c:v>8.4162212966124024</c:v>
                </c:pt>
                <c:pt idx="62">
                  <c:v>8.3286906276375259</c:v>
                </c:pt>
                <c:pt idx="63">
                  <c:v>8.2411279798199075</c:v>
                </c:pt>
                <c:pt idx="64">
                  <c:v>8.1535337083823798</c:v>
                </c:pt>
                <c:pt idx="65">
                  <c:v>8.065908171131456</c:v>
                </c:pt>
                <c:pt idx="66">
                  <c:v>7.978251728457316</c:v>
                </c:pt>
                <c:pt idx="67">
                  <c:v>7.890564743333834</c:v>
                </c:pt>
                <c:pt idx="68">
                  <c:v>7.8028475813185612</c:v>
                </c:pt>
                <c:pt idx="69">
                  <c:v>7.7151006105527298</c:v>
                </c:pt>
                <c:pt idx="70">
                  <c:v>7.6273242017612546</c:v>
                </c:pt>
                <c:pt idx="71">
                  <c:v>7.5395187282527241</c:v>
                </c:pt>
                <c:pt idx="72">
                  <c:v>7.4516845659194235</c:v>
                </c:pt>
                <c:pt idx="73">
                  <c:v>7.3638220932373004</c:v>
                </c:pt>
                <c:pt idx="74">
                  <c:v>7.2759316912659955</c:v>
                </c:pt>
                <c:pt idx="75">
                  <c:v>7.1880137436488249</c:v>
                </c:pt>
                <c:pt idx="76">
                  <c:v>7.1000686366127947</c:v>
                </c:pt>
                <c:pt idx="77">
                  <c:v>7.012096758968581</c:v>
                </c:pt>
                <c:pt idx="78">
                  <c:v>6.924098502110545</c:v>
                </c:pt>
                <c:pt idx="79">
                  <c:v>6.8360742600167317</c:v>
                </c:pt>
                <c:pt idx="80">
                  <c:v>6.7480244292488658</c:v>
                </c:pt>
                <c:pt idx="81">
                  <c:v>6.6599494089523494</c:v>
                </c:pt>
                <c:pt idx="82">
                  <c:v>6.5718496008562717</c:v>
                </c:pt>
                <c:pt idx="83">
                  <c:v>6.4837254092734007</c:v>
                </c:pt>
                <c:pt idx="84">
                  <c:v>6.3955772411001801</c:v>
                </c:pt>
                <c:pt idx="85">
                  <c:v>6.3074055058167442</c:v>
                </c:pt>
                <c:pt idx="86">
                  <c:v>6.2192106154869009</c:v>
                </c:pt>
                <c:pt idx="87">
                  <c:v>6.1309929847581399</c:v>
                </c:pt>
                <c:pt idx="88">
                  <c:v>6.0427530308616388</c:v>
                </c:pt>
                <c:pt idx="89">
                  <c:v>5.954491173612249</c:v>
                </c:pt>
                <c:pt idx="90">
                  <c:v>5.8662078354085052</c:v>
                </c:pt>
                <c:pt idx="91">
                  <c:v>5.7779034412326249</c:v>
                </c:pt>
                <c:pt idx="92">
                  <c:v>5.6895784186505018</c:v>
                </c:pt>
                <c:pt idx="93">
                  <c:v>5.601233197811716</c:v>
                </c:pt>
                <c:pt idx="94">
                  <c:v>5.5128682114495273</c:v>
                </c:pt>
                <c:pt idx="95">
                  <c:v>5.4244838948808782</c:v>
                </c:pt>
                <c:pt idx="96">
                  <c:v>5.3360806860063832</c:v>
                </c:pt>
                <c:pt idx="97">
                  <c:v>5.2476590253103499</c:v>
                </c:pt>
                <c:pt idx="98">
                  <c:v>5.1592193558607606</c:v>
                </c:pt>
                <c:pt idx="99">
                  <c:v>5.0707621233092812</c:v>
                </c:pt>
                <c:pt idx="100">
                  <c:v>4.9822877758912592</c:v>
                </c:pt>
                <c:pt idx="101">
                  <c:v>4.8937967644257103</c:v>
                </c:pt>
                <c:pt idx="102">
                  <c:v>4.8052895423153554</c:v>
                </c:pt>
                <c:pt idx="103">
                  <c:v>4.7167665655465791</c:v>
                </c:pt>
                <c:pt idx="104">
                  <c:v>4.6282282926894522</c:v>
                </c:pt>
                <c:pt idx="105">
                  <c:v>4.5396751848977184</c:v>
                </c:pt>
                <c:pt idx="106">
                  <c:v>4.4511077059088224</c:v>
                </c:pt>
                <c:pt idx="107">
                  <c:v>4.3625263220438661</c:v>
                </c:pt>
                <c:pt idx="108">
                  <c:v>4.2739315022076489</c:v>
                </c:pt>
                <c:pt idx="109">
                  <c:v>4.185323717888652</c:v>
                </c:pt>
                <c:pt idx="110">
                  <c:v>4.0967034431590221</c:v>
                </c:pt>
                <c:pt idx="111">
                  <c:v>4.0080711546745986</c:v>
                </c:pt>
                <c:pt idx="112">
                  <c:v>3.9194273316749051</c:v>
                </c:pt>
                <c:pt idx="113">
                  <c:v>3.8307724559831393</c:v>
                </c:pt>
                <c:pt idx="114">
                  <c:v>3.7421070120061755</c:v>
                </c:pt>
                <c:pt idx="115">
                  <c:v>3.6534314867345836</c:v>
                </c:pt>
                <c:pt idx="116">
                  <c:v>3.5647463697426081</c:v>
                </c:pt>
                <c:pt idx="117">
                  <c:v>3.4760521531881672</c:v>
                </c:pt>
                <c:pt idx="118">
                  <c:v>3.3873493318128673</c:v>
                </c:pt>
                <c:pt idx="119">
                  <c:v>3.2986384029419944</c:v>
                </c:pt>
                <c:pt idx="120">
                  <c:v>3.2099198664845163</c:v>
                </c:pt>
                <c:pt idx="121">
                  <c:v>3.1211942249330851</c:v>
                </c:pt>
                <c:pt idx="122">
                  <c:v>3.0324619833640276</c:v>
                </c:pt>
                <c:pt idx="123">
                  <c:v>2.9437236494373513</c:v>
                </c:pt>
                <c:pt idx="124">
                  <c:v>2.8549797333967519</c:v>
                </c:pt>
                <c:pt idx="125">
                  <c:v>2.7662307480695993</c:v>
                </c:pt>
                <c:pt idx="126">
                  <c:v>2.6774772088669492</c:v>
                </c:pt>
                <c:pt idx="127">
                  <c:v>2.5887196337835352</c:v>
                </c:pt>
                <c:pt idx="128">
                  <c:v>2.4999585433977773</c:v>
                </c:pt>
                <c:pt idx="129">
                  <c:v>2.4111944608717675</c:v>
                </c:pt>
                <c:pt idx="130">
                  <c:v>2.3224279119512694</c:v>
                </c:pt>
                <c:pt idx="131">
                  <c:v>2.2336594249658006</c:v>
                </c:pt>
                <c:pt idx="132">
                  <c:v>2.1448895308284341</c:v>
                </c:pt>
                <c:pt idx="133">
                  <c:v>2.0561187630359963</c:v>
                </c:pt>
                <c:pt idx="134">
                  <c:v>1.9673476576690212</c:v>
                </c:pt>
                <c:pt idx="135">
                  <c:v>1.8785767533917155</c:v>
                </c:pt>
                <c:pt idx="136">
                  <c:v>1.7898065914518848</c:v>
                </c:pt>
                <c:pt idx="137">
                  <c:v>1.7010377156810788</c:v>
                </c:pt>
                <c:pt idx="138">
                  <c:v>1.612270672494557</c:v>
                </c:pt>
                <c:pt idx="139">
                  <c:v>1.5235060108912517</c:v>
                </c:pt>
                <c:pt idx="140">
                  <c:v>1.4347442824536545</c:v>
                </c:pt>
                <c:pt idx="141">
                  <c:v>1.3459860413481524</c:v>
                </c:pt>
                <c:pt idx="142">
                  <c:v>1.2572318443246184</c:v>
                </c:pt>
                <c:pt idx="143">
                  <c:v>1.1684822507167087</c:v>
                </c:pt>
                <c:pt idx="144">
                  <c:v>1.0797378224417145</c:v>
                </c:pt>
                <c:pt idx="145">
                  <c:v>0.99099912400067336</c:v>
                </c:pt>
                <c:pt idx="146">
                  <c:v>0.90226672247821949</c:v>
                </c:pt>
                <c:pt idx="147">
                  <c:v>0.81354118754273497</c:v>
                </c:pt>
                <c:pt idx="148">
                  <c:v>0.72482309144627144</c:v>
                </c:pt>
                <c:pt idx="149">
                  <c:v>0.63611300902451784</c:v>
                </c:pt>
                <c:pt idx="150">
                  <c:v>0.54741151769687113</c:v>
                </c:pt>
                <c:pt idx="151">
                  <c:v>0.5427333333333334</c:v>
                </c:pt>
                <c:pt idx="152">
                  <c:v>0.5427333333333334</c:v>
                </c:pt>
                <c:pt idx="153">
                  <c:v>0.5427333333333334</c:v>
                </c:pt>
                <c:pt idx="154">
                  <c:v>0.5427333333333334</c:v>
                </c:pt>
                <c:pt idx="155">
                  <c:v>0.5427333333333334</c:v>
                </c:pt>
                <c:pt idx="156">
                  <c:v>0.5427333333333334</c:v>
                </c:pt>
                <c:pt idx="157">
                  <c:v>0.5427333333333334</c:v>
                </c:pt>
                <c:pt idx="158">
                  <c:v>0.5427333333333334</c:v>
                </c:pt>
                <c:pt idx="159">
                  <c:v>0.5427333333333334</c:v>
                </c:pt>
                <c:pt idx="160">
                  <c:v>0.5427333333333334</c:v>
                </c:pt>
                <c:pt idx="161">
                  <c:v>0.5427333333333334</c:v>
                </c:pt>
                <c:pt idx="162">
                  <c:v>0.5427333333333334</c:v>
                </c:pt>
                <c:pt idx="163">
                  <c:v>0.5427333333333334</c:v>
                </c:pt>
                <c:pt idx="164">
                  <c:v>0.5427333333333334</c:v>
                </c:pt>
                <c:pt idx="165">
                  <c:v>0.5427333333333334</c:v>
                </c:pt>
                <c:pt idx="166">
                  <c:v>0.5427333333333334</c:v>
                </c:pt>
                <c:pt idx="167">
                  <c:v>0.5427333333333334</c:v>
                </c:pt>
                <c:pt idx="168">
                  <c:v>0.5427333333333334</c:v>
                </c:pt>
                <c:pt idx="169">
                  <c:v>0.5427333333333334</c:v>
                </c:pt>
                <c:pt idx="170">
                  <c:v>0.5427333333333334</c:v>
                </c:pt>
                <c:pt idx="171">
                  <c:v>0.5427333333333334</c:v>
                </c:pt>
                <c:pt idx="172">
                  <c:v>0.5427333333333334</c:v>
                </c:pt>
                <c:pt idx="173">
                  <c:v>0.5427333333333334</c:v>
                </c:pt>
                <c:pt idx="174">
                  <c:v>0.5427333333333334</c:v>
                </c:pt>
                <c:pt idx="175">
                  <c:v>0.5427333333333334</c:v>
                </c:pt>
                <c:pt idx="176">
                  <c:v>0.5427333333333334</c:v>
                </c:pt>
                <c:pt idx="177">
                  <c:v>0.5427333333333334</c:v>
                </c:pt>
                <c:pt idx="178">
                  <c:v>0.5427333333333334</c:v>
                </c:pt>
                <c:pt idx="179">
                  <c:v>0.5427333333333334</c:v>
                </c:pt>
                <c:pt idx="180">
                  <c:v>0.5427333333333334</c:v>
                </c:pt>
                <c:pt idx="181">
                  <c:v>0.5427333333333334</c:v>
                </c:pt>
                <c:pt idx="182">
                  <c:v>0.5427333333333334</c:v>
                </c:pt>
                <c:pt idx="183">
                  <c:v>0.5427333333333334</c:v>
                </c:pt>
                <c:pt idx="184">
                  <c:v>0.5427333333333334</c:v>
                </c:pt>
                <c:pt idx="185">
                  <c:v>0.5427333333333334</c:v>
                </c:pt>
                <c:pt idx="186">
                  <c:v>0.5427333333333334</c:v>
                </c:pt>
                <c:pt idx="187">
                  <c:v>0.5427333333333334</c:v>
                </c:pt>
                <c:pt idx="188">
                  <c:v>0.5427333333333334</c:v>
                </c:pt>
                <c:pt idx="189">
                  <c:v>0.5427333333333334</c:v>
                </c:pt>
                <c:pt idx="190">
                  <c:v>0.5427333333333334</c:v>
                </c:pt>
                <c:pt idx="191">
                  <c:v>0.5427333333333334</c:v>
                </c:pt>
                <c:pt idx="192">
                  <c:v>0.5427333333333334</c:v>
                </c:pt>
                <c:pt idx="193">
                  <c:v>0.5427333333333334</c:v>
                </c:pt>
                <c:pt idx="194">
                  <c:v>0.5427333333333334</c:v>
                </c:pt>
                <c:pt idx="195">
                  <c:v>0.5427333333333334</c:v>
                </c:pt>
                <c:pt idx="196">
                  <c:v>0.5427333333333334</c:v>
                </c:pt>
                <c:pt idx="197">
                  <c:v>0.5427333333333334</c:v>
                </c:pt>
                <c:pt idx="198">
                  <c:v>0.5427333333333334</c:v>
                </c:pt>
                <c:pt idx="199">
                  <c:v>0.5427333333333334</c:v>
                </c:pt>
                <c:pt idx="200">
                  <c:v>0.5427333333333334</c:v>
                </c:pt>
                <c:pt idx="201">
                  <c:v>0.5427333333333334</c:v>
                </c:pt>
                <c:pt idx="202">
                  <c:v>0.5427333333333334</c:v>
                </c:pt>
                <c:pt idx="203">
                  <c:v>0.5427333333333334</c:v>
                </c:pt>
                <c:pt idx="204">
                  <c:v>0.5427333333333334</c:v>
                </c:pt>
                <c:pt idx="205">
                  <c:v>0.5427333333333334</c:v>
                </c:pt>
                <c:pt idx="206">
                  <c:v>0.5427333333333334</c:v>
                </c:pt>
                <c:pt idx="207">
                  <c:v>0.5427333333333334</c:v>
                </c:pt>
                <c:pt idx="208">
                  <c:v>0.5427333333333334</c:v>
                </c:pt>
                <c:pt idx="209">
                  <c:v>0.5427333333333334</c:v>
                </c:pt>
                <c:pt idx="210">
                  <c:v>0.5427333333333334</c:v>
                </c:pt>
                <c:pt idx="211">
                  <c:v>0.5427333333333334</c:v>
                </c:pt>
                <c:pt idx="212">
                  <c:v>0.5427333333333334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BC-4B8B-836F-4C9E3FA2E265}"/>
            </c:ext>
          </c:extLst>
        </c:ser>
        <c:ser>
          <c:idx val="1"/>
          <c:order val="1"/>
          <c:tx>
            <c:v>Wärmepumpen Maximalleistung</c:v>
          </c:tx>
          <c:spPr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Leistungsdaten!$Q$2:$Q$214</c:f>
              <c:numCache>
                <c:formatCode>0.0</c:formatCode>
                <c:ptCount val="213"/>
                <c:pt idx="0">
                  <c:v>-20.832959156620301</c:v>
                </c:pt>
                <c:pt idx="1">
                  <c:v>-20.592541697727299</c:v>
                </c:pt>
                <c:pt idx="2">
                  <c:v>-20.362593570776198</c:v>
                </c:pt>
                <c:pt idx="3">
                  <c:v>-20.115463114907101</c:v>
                </c:pt>
                <c:pt idx="4">
                  <c:v>-19.868021752000502</c:v>
                </c:pt>
                <c:pt idx="5">
                  <c:v>-19.637480551222801</c:v>
                </c:pt>
                <c:pt idx="6">
                  <c:v>-19.389490612151</c:v>
                </c:pt>
                <c:pt idx="7">
                  <c:v>-19.1411856374622</c:v>
                </c:pt>
                <c:pt idx="8">
                  <c:v>-18.910045871919401</c:v>
                </c:pt>
                <c:pt idx="9">
                  <c:v>-18.66118574103</c:v>
                </c:pt>
                <c:pt idx="10">
                  <c:v>-18.4296825051794</c:v>
                </c:pt>
                <c:pt idx="11">
                  <c:v>-18.1802634617592</c:v>
                </c:pt>
                <c:pt idx="12">
                  <c:v>-17.930523162996298</c:v>
                </c:pt>
                <c:pt idx="13">
                  <c:v>-17.698414306542599</c:v>
                </c:pt>
                <c:pt idx="14">
                  <c:v>-17.448109291977101</c:v>
                </c:pt>
                <c:pt idx="15">
                  <c:v>-17.197479581843901</c:v>
                </c:pt>
                <c:pt idx="16">
                  <c:v>-16.964761132635999</c:v>
                </c:pt>
                <c:pt idx="17">
                  <c:v>-16.731919086485</c:v>
                </c:pt>
                <c:pt idx="18">
                  <c:v>-16.4989540851114</c:v>
                </c:pt>
                <c:pt idx="19">
                  <c:v>-16.265866777249698</c:v>
                </c:pt>
                <c:pt idx="20">
                  <c:v>-16.032657818648801</c:v>
                </c:pt>
                <c:pt idx="21">
                  <c:v>-15.7993278720718</c:v>
                </c:pt>
                <c:pt idx="22">
                  <c:v>-15.5658776072964</c:v>
                </c:pt>
                <c:pt idx="23">
                  <c:v>-15.3323077011144</c:v>
                </c:pt>
                <c:pt idx="24">
                  <c:v>-15.098618837331999</c:v>
                </c:pt>
                <c:pt idx="25">
                  <c:v>-14.8648117067698</c:v>
                </c:pt>
                <c:pt idx="26">
                  <c:v>-14.630887007262499</c:v>
                </c:pt>
                <c:pt idx="27">
                  <c:v>-14.3968454436594</c:v>
                </c:pt>
                <c:pt idx="28">
                  <c:v>-14.162687727823901</c:v>
                </c:pt>
                <c:pt idx="29">
                  <c:v>-13.928414578633801</c:v>
                </c:pt>
                <c:pt idx="30">
                  <c:v>-13.6940267219814</c:v>
                </c:pt>
                <c:pt idx="31">
                  <c:v>-13.459524890773</c:v>
                </c:pt>
                <c:pt idx="32">
                  <c:v>-13.2249098249294</c:v>
                </c:pt>
                <c:pt idx="33">
                  <c:v>-12.990182271385899</c:v>
                </c:pt>
                <c:pt idx="34">
                  <c:v>-12.755342984091699</c:v>
                </c:pt>
                <c:pt idx="35">
                  <c:v>-12.520392724010801</c:v>
                </c:pt>
                <c:pt idx="36">
                  <c:v>-12.2853322591211</c:v>
                </c:pt>
                <c:pt idx="37">
                  <c:v>-12.050162364415099</c:v>
                </c:pt>
                <c:pt idx="38">
                  <c:v>-11.8148838218995</c:v>
                </c:pt>
                <c:pt idx="39">
                  <c:v>-11.5794974205954</c:v>
                </c:pt>
                <c:pt idx="40">
                  <c:v>-11.3440039565382</c:v>
                </c:pt>
                <c:pt idx="41">
                  <c:v>-11.1084042327776</c:v>
                </c:pt>
                <c:pt idx="42">
                  <c:v>-10.872699059377601</c:v>
                </c:pt>
                <c:pt idx="43">
                  <c:v>-10.6368892534166</c:v>
                </c:pt>
                <c:pt idx="44">
                  <c:v>-10.400975638987401</c:v>
                </c:pt>
                <c:pt idx="45">
                  <c:v>-10.164959047196801</c:v>
                </c:pt>
                <c:pt idx="46">
                  <c:v>-9.9288403161662799</c:v>
                </c:pt>
                <c:pt idx="47">
                  <c:v>-9.6926202910314601</c:v>
                </c:pt>
                <c:pt idx="48">
                  <c:v>-9.4562998239423308</c:v>
                </c:pt>
                <c:pt idx="49">
                  <c:v>-9.2198797740632106</c:v>
                </c:pt>
                <c:pt idx="50">
                  <c:v>-8.9833610075727304</c:v>
                </c:pt>
                <c:pt idx="51">
                  <c:v>-8.7467443976638606</c:v>
                </c:pt>
                <c:pt idx="52">
                  <c:v>-8.5100308245438701</c:v>
                </c:pt>
                <c:pt idx="53">
                  <c:v>-8.2732211754343901</c:v>
                </c:pt>
                <c:pt idx="54">
                  <c:v>-8.0363163445713504</c:v>
                </c:pt>
                <c:pt idx="55">
                  <c:v>-7.7993172332050102</c:v>
                </c:pt>
                <c:pt idx="56">
                  <c:v>-7.56222474959994</c:v>
                </c:pt>
                <c:pt idx="57">
                  <c:v>-7.3250398090350801</c:v>
                </c:pt>
                <c:pt idx="58">
                  <c:v>-7.0877633338036397</c:v>
                </c:pt>
                <c:pt idx="59">
                  <c:v>-6.8503962532131997</c:v>
                </c:pt>
                <c:pt idx="60">
                  <c:v>-6.6129395035856202</c:v>
                </c:pt>
                <c:pt idx="61">
                  <c:v>-6.3753940282571202</c:v>
                </c:pt>
                <c:pt idx="62">
                  <c:v>-6.1377607775782499</c:v>
                </c:pt>
                <c:pt idx="63">
                  <c:v>-5.9000407089138402</c:v>
                </c:pt>
                <c:pt idx="64">
                  <c:v>-5.66223478664309</c:v>
                </c:pt>
                <c:pt idx="65">
                  <c:v>-5.4243439821595096</c:v>
                </c:pt>
                <c:pt idx="66">
                  <c:v>-5.1863692738709197</c:v>
                </c:pt>
                <c:pt idx="67">
                  <c:v>-4.9483116471994801</c:v>
                </c:pt>
                <c:pt idx="68">
                  <c:v>-4.7101720945816803</c:v>
                </c:pt>
                <c:pt idx="69">
                  <c:v>-4.4719516154683197</c:v>
                </c:pt>
                <c:pt idx="70">
                  <c:v>-4.2336512163245397</c:v>
                </c:pt>
                <c:pt idx="71">
                  <c:v>-3.9952719106297798</c:v>
                </c:pt>
                <c:pt idx="72">
                  <c:v>-3.7568147188778398</c:v>
                </c:pt>
                <c:pt idx="73">
                  <c:v>-3.5182806685768102</c:v>
                </c:pt>
                <c:pt idx="74">
                  <c:v>-3.2796707942491299</c:v>
                </c:pt>
                <c:pt idx="75">
                  <c:v>-3.0409861374315401</c:v>
                </c:pt>
                <c:pt idx="76">
                  <c:v>-2.8022277466751402</c:v>
                </c:pt>
                <c:pt idx="77">
                  <c:v>-2.5633966775453199</c:v>
                </c:pt>
                <c:pt idx="78">
                  <c:v>-2.32449399262181</c:v>
                </c:pt>
                <c:pt idx="79">
                  <c:v>-2.0855207614986702</c:v>
                </c:pt>
                <c:pt idx="80">
                  <c:v>-1.8464780607842799</c:v>
                </c:pt>
                <c:pt idx="81">
                  <c:v>-1.6073669741013299</c:v>
                </c:pt>
                <c:pt idx="82">
                  <c:v>-1.3681885920868599</c:v>
                </c:pt>
                <c:pt idx="83">
                  <c:v>-1.1289440123922201</c:v>
                </c:pt>
                <c:pt idx="84">
                  <c:v>-0.88963433968308103</c:v>
                </c:pt>
                <c:pt idx="85">
                  <c:v>-0.65026068563945405</c:v>
                </c:pt>
                <c:pt idx="86">
                  <c:v>-0.41082416895565999</c:v>
                </c:pt>
                <c:pt idx="87">
                  <c:v>-0.171325915340345</c:v>
                </c:pt>
                <c:pt idx="88">
                  <c:v>6.8232942483503894E-2</c:v>
                </c:pt>
                <c:pt idx="89">
                  <c:v>0.30785126477858998</c:v>
                </c:pt>
                <c:pt idx="90">
                  <c:v>0.54752790479328906</c:v>
                </c:pt>
                <c:pt idx="91">
                  <c:v>0.78726170876165003</c:v>
                </c:pt>
                <c:pt idx="92">
                  <c:v>1.0270515159033999</c:v>
                </c:pt>
                <c:pt idx="93">
                  <c:v>1.26689615842394</c:v>
                </c:pt>
                <c:pt idx="94">
                  <c:v>1.50679446151434</c:v>
                </c:pt>
                <c:pt idx="95">
                  <c:v>1.74674524335135</c:v>
                </c:pt>
                <c:pt idx="96">
                  <c:v>1.98674731509741</c:v>
                </c:pt>
                <c:pt idx="97">
                  <c:v>2.2267994809006102</c:v>
                </c:pt>
                <c:pt idx="98">
                  <c:v>2.46690053789473</c:v>
                </c:pt>
                <c:pt idx="99">
                  <c:v>2.70704927619922</c:v>
                </c:pt>
                <c:pt idx="100">
                  <c:v>2.9472444789191998</c:v>
                </c:pt>
                <c:pt idx="101">
                  <c:v>3.1874849221454999</c:v>
                </c:pt>
                <c:pt idx="102">
                  <c:v>3.4277693749545701</c:v>
                </c:pt>
                <c:pt idx="103">
                  <c:v>3.6680965994085701</c:v>
                </c:pt>
                <c:pt idx="104">
                  <c:v>3.9084653505553302</c:v>
                </c:pt>
                <c:pt idx="105">
                  <c:v>4.1488743764283704</c:v>
                </c:pt>
                <c:pt idx="106">
                  <c:v>4.3893224180468398</c:v>
                </c:pt>
                <c:pt idx="107">
                  <c:v>4.6298082094156197</c:v>
                </c:pt>
                <c:pt idx="108">
                  <c:v>4.8703304775252301</c:v>
                </c:pt>
                <c:pt idx="109">
                  <c:v>5.1108879423518596</c:v>
                </c:pt>
                <c:pt idx="110">
                  <c:v>5.35147931685741</c:v>
                </c:pt>
                <c:pt idx="111">
                  <c:v>5.5921033069894399</c:v>
                </c:pt>
                <c:pt idx="112">
                  <c:v>5.8327586116811601</c:v>
                </c:pt>
                <c:pt idx="113">
                  <c:v>6.0734439228514896</c:v>
                </c:pt>
                <c:pt idx="114">
                  <c:v>6.31415792540502</c:v>
                </c:pt>
                <c:pt idx="115">
                  <c:v>6.5548992972319899</c:v>
                </c:pt>
                <c:pt idx="116">
                  <c:v>6.79566670920833</c:v>
                </c:pt>
                <c:pt idx="117">
                  <c:v>7.0364588251956599</c:v>
                </c:pt>
                <c:pt idx="118">
                  <c:v>7.2772743020412598</c:v>
                </c:pt>
                <c:pt idx="119">
                  <c:v>7.5181117895780902</c:v>
                </c:pt>
                <c:pt idx="120">
                  <c:v>7.7589699306247804</c:v>
                </c:pt>
                <c:pt idx="121">
                  <c:v>7.9998473609856298</c:v>
                </c:pt>
                <c:pt idx="122">
                  <c:v>8.2407427094506307</c:v>
                </c:pt>
                <c:pt idx="123">
                  <c:v>8.4816545977954494</c:v>
                </c:pt>
                <c:pt idx="124">
                  <c:v>8.7225816407814101</c:v>
                </c:pt>
                <c:pt idx="125">
                  <c:v>8.9635224461555296</c:v>
                </c:pt>
                <c:pt idx="126">
                  <c:v>9.2044756146504891</c:v>
                </c:pt>
                <c:pt idx="127">
                  <c:v>9.4454397399846499</c:v>
                </c:pt>
                <c:pt idx="128">
                  <c:v>9.6864134088620393</c:v>
                </c:pt>
                <c:pt idx="129">
                  <c:v>9.9273952009723807</c:v>
                </c:pt>
                <c:pt idx="130">
                  <c:v>10.168383688991099</c:v>
                </c:pt>
                <c:pt idx="131">
                  <c:v>10.409377438579099</c:v>
                </c:pt>
                <c:pt idx="132">
                  <c:v>10.6503750083833</c:v>
                </c:pt>
                <c:pt idx="133">
                  <c:v>10.8913749500361</c:v>
                </c:pt>
                <c:pt idx="134">
                  <c:v>11.1323758081555</c:v>
                </c:pt>
                <c:pt idx="135">
                  <c:v>11.373376120345201</c:v>
                </c:pt>
                <c:pt idx="136">
                  <c:v>11.614374417194799</c:v>
                </c:pt>
                <c:pt idx="137">
                  <c:v>11.8553692222794</c:v>
                </c:pt>
                <c:pt idx="138">
                  <c:v>12.0963590521597</c:v>
                </c:pt>
                <c:pt idx="139">
                  <c:v>12.3373424163821</c:v>
                </c:pt>
                <c:pt idx="140">
                  <c:v>12.578317817479</c:v>
                </c:pt>
                <c:pt idx="141">
                  <c:v>12.8192837509679</c:v>
                </c:pt>
                <c:pt idx="142">
                  <c:v>13.0602387053525</c:v>
                </c:pt>
                <c:pt idx="143">
                  <c:v>13.3011811621219</c:v>
                </c:pt>
                <c:pt idx="144">
                  <c:v>13.542109595751</c:v>
                </c:pt>
                <c:pt idx="145">
                  <c:v>13.7830224737002</c:v>
                </c:pt>
                <c:pt idx="146">
                  <c:v>14.023918256415801</c:v>
                </c:pt>
                <c:pt idx="147">
                  <c:v>14.2647953973296</c:v>
                </c:pt>
                <c:pt idx="148">
                  <c:v>14.505652342859101</c:v>
                </c:pt>
                <c:pt idx="149">
                  <c:v>14.746487532407601</c:v>
                </c:pt>
                <c:pt idx="150">
                  <c:v>14.987299398364</c:v>
                </c:pt>
                <c:pt idx="151">
                  <c:v>15.2280863661029</c:v>
                </c:pt>
                <c:pt idx="152">
                  <c:v>15.468846853984401</c:v>
                </c:pt>
                <c:pt idx="153">
                  <c:v>15.7095792733545</c:v>
                </c:pt>
                <c:pt idx="154">
                  <c:v>15.9502820285448</c:v>
                </c:pt>
                <c:pt idx="155">
                  <c:v>16.190953516872501</c:v>
                </c:pt>
                <c:pt idx="156">
                  <c:v>16.431592128640698</c:v>
                </c:pt>
                <c:pt idx="157">
                  <c:v>16.672196247137901</c:v>
                </c:pt>
                <c:pt idx="158">
                  <c:v>16.9127642486384</c:v>
                </c:pt>
                <c:pt idx="159">
                  <c:v>17.153294502402101</c:v>
                </c:pt>
                <c:pt idx="160">
                  <c:v>17.393785370674799</c:v>
                </c:pt>
                <c:pt idx="161">
                  <c:v>17.634235208687802</c:v>
                </c:pt>
                <c:pt idx="162">
                  <c:v>17.874642364658001</c:v>
                </c:pt>
                <c:pt idx="163">
                  <c:v>18.115005179788099</c:v>
                </c:pt>
                <c:pt idx="164">
                  <c:v>18.3553219882665</c:v>
                </c:pt>
                <c:pt idx="165">
                  <c:v>18.595591117267102</c:v>
                </c:pt>
                <c:pt idx="166">
                  <c:v>18.835810886949801</c:v>
                </c:pt>
                <c:pt idx="167">
                  <c:v>19.0759796104598</c:v>
                </c:pt>
                <c:pt idx="168">
                  <c:v>19.3160955939282</c:v>
                </c:pt>
                <c:pt idx="169">
                  <c:v>19.5561571364717</c:v>
                </c:pt>
                <c:pt idx="170">
                  <c:v>19.796162530192699</c:v>
                </c:pt>
                <c:pt idx="171">
                  <c:v>20.0361100601794</c:v>
                </c:pt>
                <c:pt idx="172">
                  <c:v>20.275998004505301</c:v>
                </c:pt>
                <c:pt idx="173">
                  <c:v>20.5158246342301</c:v>
                </c:pt>
                <c:pt idx="174">
                  <c:v>20.755588213398699</c:v>
                </c:pt>
                <c:pt idx="175">
                  <c:v>20.995286999041902</c:v>
                </c:pt>
                <c:pt idx="176">
                  <c:v>21.2349192411762</c:v>
                </c:pt>
                <c:pt idx="177">
                  <c:v>21.474483182803802</c:v>
                </c:pt>
                <c:pt idx="178">
                  <c:v>21.713977059912299</c:v>
                </c:pt>
                <c:pt idx="179">
                  <c:v>21.953399101475402</c:v>
                </c:pt>
                <c:pt idx="180">
                  <c:v>22.192747529452099</c:v>
                </c:pt>
                <c:pt idx="181">
                  <c:v>22.432020558787201</c:v>
                </c:pt>
                <c:pt idx="182">
                  <c:v>22.6712163974113</c:v>
                </c:pt>
                <c:pt idx="183">
                  <c:v>22.910333246240601</c:v>
                </c:pt>
                <c:pt idx="184">
                  <c:v>23.1493692991769</c:v>
                </c:pt>
                <c:pt idx="185">
                  <c:v>23.388322743107601</c:v>
                </c:pt>
                <c:pt idx="186">
                  <c:v>23.6271917579061</c:v>
                </c:pt>
                <c:pt idx="187">
                  <c:v>23.865974516431201</c:v>
                </c:pt>
                <c:pt idx="188">
                  <c:v>24.104669184527499</c:v>
                </c:pt>
                <c:pt idx="189">
                  <c:v>24.343273921025101</c:v>
                </c:pt>
                <c:pt idx="190">
                  <c:v>24.5817868777401</c:v>
                </c:pt>
                <c:pt idx="191">
                  <c:v>24.820206199473901</c:v>
                </c:pt>
                <c:pt idx="192">
                  <c:v>25.058530024013798</c:v>
                </c:pt>
                <c:pt idx="193">
                  <c:v>25.2967564821328</c:v>
                </c:pt>
                <c:pt idx="194">
                  <c:v>25.5348836975894</c:v>
                </c:pt>
                <c:pt idx="195">
                  <c:v>25.772909787128</c:v>
                </c:pt>
                <c:pt idx="196">
                  <c:v>26.010832860478398</c:v>
                </c:pt>
                <c:pt idx="197">
                  <c:v>26.248651020356402</c:v>
                </c:pt>
                <c:pt idx="198">
                  <c:v>26.486362362463201</c:v>
                </c:pt>
                <c:pt idx="199">
                  <c:v>26.723964975485799</c:v>
                </c:pt>
                <c:pt idx="200">
                  <c:v>26.961456941096898</c:v>
                </c:pt>
                <c:pt idx="201">
                  <c:v>27.198836333954802</c:v>
                </c:pt>
                <c:pt idx="202">
                  <c:v>27.436101221703499</c:v>
                </c:pt>
                <c:pt idx="203">
                  <c:v>27.673249664972701</c:v>
                </c:pt>
                <c:pt idx="204">
                  <c:v>27.910279717377701</c:v>
                </c:pt>
                <c:pt idx="205">
                  <c:v>28.147189425519599</c:v>
                </c:pt>
                <c:pt idx="206">
                  <c:v>28.383976828984999</c:v>
                </c:pt>
                <c:pt idx="207">
                  <c:v>28.620639960346502</c:v>
                </c:pt>
                <c:pt idx="208">
                  <c:v>28.857176845162002</c:v>
                </c:pt>
                <c:pt idx="209">
                  <c:v>29.093585501975198</c:v>
                </c:pt>
                <c:pt idx="210">
                  <c:v>29.329863942315601</c:v>
                </c:pt>
                <c:pt idx="211">
                  <c:v>29.566010170698299</c:v>
                </c:pt>
                <c:pt idx="212">
                  <c:v>29.802022184624001</c:v>
                </c:pt>
              </c:numCache>
            </c:numRef>
          </c:xVal>
          <c:yVal>
            <c:numRef>
              <c:f>Leistungsdaten!$R$2:$R$214</c:f>
              <c:numCache>
                <c:formatCode>0.0</c:formatCode>
                <c:ptCount val="213"/>
                <c:pt idx="0">
                  <c:v>12.1810744943666</c:v>
                </c:pt>
                <c:pt idx="1">
                  <c:v>12.2914986378058</c:v>
                </c:pt>
                <c:pt idx="2">
                  <c:v>12.3480977510117</c:v>
                </c:pt>
                <c:pt idx="3">
                  <c:v>12.458796596524</c:v>
                </c:pt>
                <c:pt idx="4">
                  <c:v>12.569961724100899</c:v>
                </c:pt>
                <c:pt idx="5">
                  <c:v>12.6272267525106</c:v>
                </c:pt>
                <c:pt idx="6">
                  <c:v>12.7391272692148</c:v>
                </c:pt>
                <c:pt idx="7">
                  <c:v>12.851479394005001</c:v>
                </c:pt>
                <c:pt idx="8">
                  <c:v>12.909371717707799</c:v>
                </c:pt>
                <c:pt idx="9">
                  <c:v>13.0224294910268</c:v>
                </c:pt>
                <c:pt idx="10">
                  <c:v>13.080655210464</c:v>
                </c:pt>
                <c:pt idx="11">
                  <c:v>13.1943965373358</c:v>
                </c:pt>
                <c:pt idx="12">
                  <c:v>13.308559377094699</c:v>
                </c:pt>
                <c:pt idx="13">
                  <c:v>13.3673347978782</c:v>
                </c:pt>
                <c:pt idx="14">
                  <c:v>13.482142945377699</c:v>
                </c:pt>
                <c:pt idx="15">
                  <c:v>13.597350289467199</c:v>
                </c:pt>
                <c:pt idx="16">
                  <c:v>13.6566201210844</c:v>
                </c:pt>
                <c:pt idx="17">
                  <c:v>13.715921905395</c:v>
                </c:pt>
                <c:pt idx="18">
                  <c:v>13.775249159560101</c:v>
                </c:pt>
                <c:pt idx="19">
                  <c:v>13.8345952565106</c:v>
                </c:pt>
                <c:pt idx="20">
                  <c:v>13.893953421890499</c:v>
                </c:pt>
                <c:pt idx="21">
                  <c:v>13.953316730933199</c:v>
                </c:pt>
                <c:pt idx="22">
                  <c:v>14.012678105271799</c:v>
                </c:pt>
                <c:pt idx="23">
                  <c:v>14.0720303096808</c:v>
                </c:pt>
                <c:pt idx="24">
                  <c:v>14.1313659487479</c:v>
                </c:pt>
                <c:pt idx="25">
                  <c:v>14.190677463475801</c:v>
                </c:pt>
                <c:pt idx="26">
                  <c:v>14.2499571278109</c:v>
                </c:pt>
                <c:pt idx="27">
                  <c:v>14.3091970450993</c:v>
                </c:pt>
                <c:pt idx="28">
                  <c:v>14.368389144467301</c:v>
                </c:pt>
                <c:pt idx="29">
                  <c:v>14.4275251771263</c:v>
                </c:pt>
                <c:pt idx="30">
                  <c:v>14.4865967125995</c:v>
                </c:pt>
                <c:pt idx="31">
                  <c:v>14.545595134869499</c:v>
                </c:pt>
                <c:pt idx="32">
                  <c:v>14.6045116384461</c:v>
                </c:pt>
                <c:pt idx="33">
                  <c:v>14.663337224351499</c:v>
                </c:pt>
                <c:pt idx="34">
                  <c:v>14.722062696022</c:v>
                </c:pt>
                <c:pt idx="35">
                  <c:v>14.780678655125399</c:v>
                </c:pt>
                <c:pt idx="36">
                  <c:v>14.8391754972911</c:v>
                </c:pt>
                <c:pt idx="37">
                  <c:v>14.897543407753099</c:v>
                </c:pt>
                <c:pt idx="38">
                  <c:v>14.9557723569025</c:v>
                </c:pt>
                <c:pt idx="39">
                  <c:v>15.013852095749799</c:v>
                </c:pt>
                <c:pt idx="40">
                  <c:v>15.0717721512937</c:v>
                </c:pt>
                <c:pt idx="41">
                  <c:v>15.129521821796001</c:v>
                </c:pt>
                <c:pt idx="42">
                  <c:v>15.187090171960399</c:v>
                </c:pt>
                <c:pt idx="43">
                  <c:v>15.2444660280136</c:v>
                </c:pt>
                <c:pt idx="44">
                  <c:v>15.301637972687001</c:v>
                </c:pt>
                <c:pt idx="45">
                  <c:v>15.358594340097801</c:v>
                </c:pt>
                <c:pt idx="46">
                  <c:v>15.4153232105268</c:v>
                </c:pt>
                <c:pt idx="47">
                  <c:v>15.4718124050921</c:v>
                </c:pt>
                <c:pt idx="48">
                  <c:v>15.5280494803163</c:v>
                </c:pt>
                <c:pt idx="49">
                  <c:v>15.5840217225864</c:v>
                </c:pt>
                <c:pt idx="50">
                  <c:v>15.6397161425025</c:v>
                </c:pt>
                <c:pt idx="51">
                  <c:v>15.6951194691165</c:v>
                </c:pt>
                <c:pt idx="52">
                  <c:v>15.750218144056401</c:v>
                </c:pt>
                <c:pt idx="53">
                  <c:v>15.8049983155354</c:v>
                </c:pt>
                <c:pt idx="54">
                  <c:v>15.8594458322439</c:v>
                </c:pt>
                <c:pt idx="55">
                  <c:v>15.913546237123001</c:v>
                </c:pt>
                <c:pt idx="56">
                  <c:v>15.9672847610159</c:v>
                </c:pt>
                <c:pt idx="57">
                  <c:v>16.020646316197801</c:v>
                </c:pt>
                <c:pt idx="58">
                  <c:v>16.073615489779701</c:v>
                </c:pt>
                <c:pt idx="59">
                  <c:v>16.126176536986101</c:v>
                </c:pt>
                <c:pt idx="60">
                  <c:v>16.178313374304199</c:v>
                </c:pt>
                <c:pt idx="61">
                  <c:v>16.2300095725017</c:v>
                </c:pt>
                <c:pt idx="62">
                  <c:v>16.2812483495122</c:v>
                </c:pt>
                <c:pt idx="63">
                  <c:v>16.332012563186002</c:v>
                </c:pt>
                <c:pt idx="64">
                  <c:v>16.382284703903601</c:v>
                </c:pt>
                <c:pt idx="65">
                  <c:v>16.432046887050902</c:v>
                </c:pt>
                <c:pt idx="66">
                  <c:v>16.481280845353101</c:v>
                </c:pt>
                <c:pt idx="67">
                  <c:v>16.529967921065801</c:v>
                </c:pt>
                <c:pt idx="68">
                  <c:v>16.578089058020701</c:v>
                </c:pt>
                <c:pt idx="69">
                  <c:v>16.625624793524501</c:v>
                </c:pt>
                <c:pt idx="70">
                  <c:v>16.672555250108299</c:v>
                </c:pt>
                <c:pt idx="71">
                  <c:v>16.7188601271253</c:v>
                </c:pt>
                <c:pt idx="72">
                  <c:v>16.764518692195502</c:v>
                </c:pt>
                <c:pt idx="73">
                  <c:v>16.809509772493801</c:v>
                </c:pt>
                <c:pt idx="74">
                  <c:v>16.853811745881298</c:v>
                </c:pt>
                <c:pt idx="75">
                  <c:v>16.897402531875201</c:v>
                </c:pt>
                <c:pt idx="76">
                  <c:v>16.940259582457902</c:v>
                </c:pt>
                <c:pt idx="77">
                  <c:v>16.982359872720199</c:v>
                </c:pt>
                <c:pt idx="78">
                  <c:v>17.023679891339199</c:v>
                </c:pt>
                <c:pt idx="79">
                  <c:v>17.064195630886399</c:v>
                </c:pt>
                <c:pt idx="80">
                  <c:v>17.103882577965301</c:v>
                </c:pt>
                <c:pt idx="81">
                  <c:v>17.1427157031756</c:v>
                </c:pt>
                <c:pt idx="82">
                  <c:v>17.180669450902201</c:v>
                </c:pt>
                <c:pt idx="83">
                  <c:v>17.217717728926001</c:v>
                </c:pt>
                <c:pt idx="84">
                  <c:v>17.253833897855799</c:v>
                </c:pt>
                <c:pt idx="85">
                  <c:v>17.288990760377001</c:v>
                </c:pt>
                <c:pt idx="86">
                  <c:v>17.323160550317301</c:v>
                </c:pt>
                <c:pt idx="87">
                  <c:v>17.356314921524799</c:v>
                </c:pt>
                <c:pt idx="88">
                  <c:v>17.412012029911601</c:v>
                </c:pt>
                <c:pt idx="89">
                  <c:v>17.528085744587401</c:v>
                </c:pt>
                <c:pt idx="90">
                  <c:v>17.646588790068201</c:v>
                </c:pt>
                <c:pt idx="91">
                  <c:v>17.7675979557307</c:v>
                </c:pt>
                <c:pt idx="92">
                  <c:v>17.891192189459101</c:v>
                </c:pt>
                <c:pt idx="93">
                  <c:v>18.017452649538999</c:v>
                </c:pt>
                <c:pt idx="94">
                  <c:v>18.146462757633699</c:v>
                </c:pt>
                <c:pt idx="95">
                  <c:v>18.278308252860999</c:v>
                </c:pt>
                <c:pt idx="96">
                  <c:v>18.413077246990799</c:v>
                </c:pt>
                <c:pt idx="97">
                  <c:v>18.550860280781102</c:v>
                </c:pt>
                <c:pt idx="98">
                  <c:v>18.691750381472598</c:v>
                </c:pt>
                <c:pt idx="99">
                  <c:v>18.8358431214623</c:v>
                </c:pt>
                <c:pt idx="100">
                  <c:v>18.983236678173601</c:v>
                </c:pt>
                <c:pt idx="101">
                  <c:v>19.134031895145998</c:v>
                </c:pt>
                <c:pt idx="102">
                  <c:v>19.2883323443621</c:v>
                </c:pt>
                <c:pt idx="103">
                  <c:v>19.446244389833499</c:v>
                </c:pt>
                <c:pt idx="104">
                  <c:v>19.607877252466</c:v>
                </c:pt>
                <c:pt idx="105">
                  <c:v>19.7733430762258</c:v>
                </c:pt>
                <c:pt idx="106">
                  <c:v>19.942756995626201</c:v>
                </c:pt>
                <c:pt idx="107">
                  <c:v>20.116237204556899</c:v>
                </c:pt>
                <c:pt idx="108">
                  <c:v>20.2939050264782</c:v>
                </c:pt>
                <c:pt idx="109">
                  <c:v>20.475884986000299</c:v>
                </c:pt>
                <c:pt idx="110">
                  <c:v>20.6623048818699</c:v>
                </c:pt>
                <c:pt idx="111">
                  <c:v>20.8532958613877</c:v>
                </c:pt>
                <c:pt idx="112">
                  <c:v>21.048992496276</c:v>
                </c:pt>
                <c:pt idx="113">
                  <c:v>21.249532860021802</c:v>
                </c:pt>
                <c:pt idx="114">
                  <c:v>21.341433501113901</c:v>
                </c:pt>
                <c:pt idx="115">
                  <c:v>21.4230164174684</c:v>
                </c:pt>
                <c:pt idx="116">
                  <c:v>21.504644902433501</c:v>
                </c:pt>
                <c:pt idx="117">
                  <c:v>21.586316394587701</c:v>
                </c:pt>
                <c:pt idx="118">
                  <c:v>21.668028319062699</c:v>
                </c:pt>
                <c:pt idx="119">
                  <c:v>21.7497780875436</c:v>
                </c:pt>
                <c:pt idx="120">
                  <c:v>21.831563098269001</c:v>
                </c:pt>
                <c:pt idx="121">
                  <c:v>21.913380736030501</c:v>
                </c:pt>
                <c:pt idx="122">
                  <c:v>21.995228372173099</c:v>
                </c:pt>
                <c:pt idx="123">
                  <c:v>22.077103364595299</c:v>
                </c:pt>
                <c:pt idx="124">
                  <c:v>22.159003057748599</c:v>
                </c:pt>
                <c:pt idx="125">
                  <c:v>22.240924782638</c:v>
                </c:pt>
                <c:pt idx="126">
                  <c:v>22.322865856821799</c:v>
                </c:pt>
                <c:pt idx="127">
                  <c:v>22.404823584411499</c:v>
                </c:pt>
                <c:pt idx="128">
                  <c:v>22.486795256072</c:v>
                </c:pt>
                <c:pt idx="129">
                  <c:v>22.5687781490216</c:v>
                </c:pt>
                <c:pt idx="130">
                  <c:v>22.650769527031699</c:v>
                </c:pt>
                <c:pt idx="131">
                  <c:v>22.732766640426998</c:v>
                </c:pt>
                <c:pt idx="132">
                  <c:v>22.8147667260858</c:v>
                </c:pt>
                <c:pt idx="133">
                  <c:v>22.8967670074395</c:v>
                </c:pt>
                <c:pt idx="134">
                  <c:v>22.978764694472702</c:v>
                </c:pt>
                <c:pt idx="135">
                  <c:v>23.0607569837235</c:v>
                </c:pt>
                <c:pt idx="136">
                  <c:v>23.1427410582832</c:v>
                </c:pt>
                <c:pt idx="137">
                  <c:v>23.224714087796499</c:v>
                </c:pt>
                <c:pt idx="138">
                  <c:v>23.306673228461399</c:v>
                </c:pt>
                <c:pt idx="139">
                  <c:v>23.388615623029001</c:v>
                </c:pt>
                <c:pt idx="140">
                  <c:v>23.470538400804099</c:v>
                </c:pt>
                <c:pt idx="141">
                  <c:v>23.5524386776443</c:v>
                </c:pt>
                <c:pt idx="142">
                  <c:v>23.634313555961</c:v>
                </c:pt>
                <c:pt idx="143">
                  <c:v>23.716160124718701</c:v>
                </c:pt>
                <c:pt idx="144">
                  <c:v>23.797975459435001</c:v>
                </c:pt>
                <c:pt idx="145">
                  <c:v>23.879756622181201</c:v>
                </c:pt>
                <c:pt idx="146">
                  <c:v>23.961500661581699</c:v>
                </c:pt>
                <c:pt idx="147">
                  <c:v>24.043204612814101</c:v>
                </c:pt>
                <c:pt idx="148">
                  <c:v>24.124865497609498</c:v>
                </c:pt>
                <c:pt idx="149">
                  <c:v>24.206480324252201</c:v>
                </c:pt>
                <c:pt idx="150">
                  <c:v>24.28804608758</c:v>
                </c:pt>
                <c:pt idx="151">
                  <c:v>24.369559768983599</c:v>
                </c:pt>
                <c:pt idx="152">
                  <c:v>24.4510183364075</c:v>
                </c:pt>
                <c:pt idx="153">
                  <c:v>24.532418744349101</c:v>
                </c:pt>
                <c:pt idx="154">
                  <c:v>24.613757933859301</c:v>
                </c:pt>
                <c:pt idx="155">
                  <c:v>24.695032832542399</c:v>
                </c:pt>
                <c:pt idx="156">
                  <c:v>24.776240354555799</c:v>
                </c:pt>
                <c:pt idx="157">
                  <c:v>24.857377400610201</c:v>
                </c:pt>
                <c:pt idx="158">
                  <c:v>24.938440857969901</c:v>
                </c:pt>
                <c:pt idx="159">
                  <c:v>25.0194276004522</c:v>
                </c:pt>
                <c:pt idx="160">
                  <c:v>25.100334488427901</c:v>
                </c:pt>
                <c:pt idx="161">
                  <c:v>25.181158368820899</c:v>
                </c:pt>
                <c:pt idx="162">
                  <c:v>25.261896075108599</c:v>
                </c:pt>
                <c:pt idx="163">
                  <c:v>25.342544427321599</c:v>
                </c:pt>
                <c:pt idx="164">
                  <c:v>25.4231002320439</c:v>
                </c:pt>
                <c:pt idx="165">
                  <c:v>25.503560282412799</c:v>
                </c:pt>
                <c:pt idx="166">
                  <c:v>25.583921358118801</c:v>
                </c:pt>
                <c:pt idx="167">
                  <c:v>25.664180225405801</c:v>
                </c:pt>
                <c:pt idx="168">
                  <c:v>25.744333637071001</c:v>
                </c:pt>
                <c:pt idx="169">
                  <c:v>25.8243783324648</c:v>
                </c:pt>
                <c:pt idx="170">
                  <c:v>25.904311037490999</c:v>
                </c:pt>
                <c:pt idx="171">
                  <c:v>25.984128464606801</c:v>
                </c:pt>
                <c:pt idx="172">
                  <c:v>26.0638273128226</c:v>
                </c:pt>
                <c:pt idx="173">
                  <c:v>26.143404267702</c:v>
                </c:pt>
                <c:pt idx="174">
                  <c:v>26.2228560013621</c:v>
                </c:pt>
                <c:pt idx="175">
                  <c:v>26.302179172473199</c:v>
                </c:pt>
                <c:pt idx="176">
                  <c:v>26.3813704262591</c:v>
                </c:pt>
                <c:pt idx="177">
                  <c:v>26.460426394496501</c:v>
                </c:pt>
                <c:pt idx="178">
                  <c:v>26.5393436955158</c:v>
                </c:pt>
                <c:pt idx="179">
                  <c:v>26.618118934200499</c:v>
                </c:pt>
                <c:pt idx="180">
                  <c:v>26.696748701987499</c:v>
                </c:pt>
                <c:pt idx="181">
                  <c:v>26.775229576867002</c:v>
                </c:pt>
                <c:pt idx="182">
                  <c:v>26.853558123382498</c:v>
                </c:pt>
                <c:pt idx="183">
                  <c:v>26.9317308926307</c:v>
                </c:pt>
                <c:pt idx="184">
                  <c:v>27.009744422261701</c:v>
                </c:pt>
                <c:pt idx="185">
                  <c:v>27.087595236479</c:v>
                </c:pt>
                <c:pt idx="186">
                  <c:v>27.165279846039301</c:v>
                </c:pt>
                <c:pt idx="187">
                  <c:v>27.242794748252599</c:v>
                </c:pt>
                <c:pt idx="188">
                  <c:v>27.320136426982199</c:v>
                </c:pt>
                <c:pt idx="189">
                  <c:v>27.3973013526447</c:v>
                </c:pt>
                <c:pt idx="190">
                  <c:v>27.474285982210201</c:v>
                </c:pt>
                <c:pt idx="191">
                  <c:v>27.551086759201802</c:v>
                </c:pt>
                <c:pt idx="192">
                  <c:v>27.6277001136961</c:v>
                </c:pt>
                <c:pt idx="193">
                  <c:v>27.704122462322999</c:v>
                </c:pt>
                <c:pt idx="194">
                  <c:v>27.780350208265599</c:v>
                </c:pt>
                <c:pt idx="195">
                  <c:v>27.856379741260501</c:v>
                </c:pt>
                <c:pt idx="196">
                  <c:v>27.932207437597398</c:v>
                </c:pt>
                <c:pt idx="197">
                  <c:v>28.007829660119398</c:v>
                </c:pt>
                <c:pt idx="198">
                  <c:v>28.083242758222902</c:v>
                </c:pt>
                <c:pt idx="199">
                  <c:v>28.158443067857601</c:v>
                </c:pt>
                <c:pt idx="200">
                  <c:v>28.233426911526699</c:v>
                </c:pt>
                <c:pt idx="201">
                  <c:v>28.308190598286199</c:v>
                </c:pt>
                <c:pt idx="202">
                  <c:v>28.382730423746001</c:v>
                </c:pt>
                <c:pt idx="203">
                  <c:v>28.457042670069001</c:v>
                </c:pt>
                <c:pt idx="204">
                  <c:v>28.531123605971299</c:v>
                </c:pt>
                <c:pt idx="205">
                  <c:v>28.604969486722599</c:v>
                </c:pt>
                <c:pt idx="206">
                  <c:v>28.6785765541457</c:v>
                </c:pt>
                <c:pt idx="207">
                  <c:v>28.751941036616799</c:v>
                </c:pt>
                <c:pt idx="208">
                  <c:v>28.8250591490653</c:v>
                </c:pt>
                <c:pt idx="209">
                  <c:v>28.897927092974101</c:v>
                </c:pt>
                <c:pt idx="210">
                  <c:v>28.9705410563793</c:v>
                </c:pt>
                <c:pt idx="211">
                  <c:v>29.042897213870202</c:v>
                </c:pt>
                <c:pt idx="212">
                  <c:v>29.114991726589601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BC-4B8B-836F-4C9E3FA2E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297112"/>
        <c:axId val="540298752"/>
      </c:scatterChart>
      <c:valAx>
        <c:axId val="540297112"/>
        <c:scaling>
          <c:orientation val="minMax"/>
          <c:max val="20"/>
          <c:min val="-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Tagesmitteltemperatur in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298752"/>
        <c:crosses val="autoZero"/>
        <c:crossBetween val="midCat"/>
      </c:valAx>
      <c:valAx>
        <c:axId val="5402987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Heizleistung in 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297112"/>
        <c:crosses val="max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Energiekosten EU-L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'Planungstool Heizlast'!$B$60</c:f>
              <c:numCache>
                <c:formatCode>0</c:formatCode>
                <c:ptCount val="1"/>
                <c:pt idx="0">
                  <c:v>610.37767050610819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F2-412F-855C-0B31872DF740}"/>
            </c:ext>
          </c:extLst>
        </c:ser>
        <c:ser>
          <c:idx val="2"/>
          <c:order val="1"/>
          <c:tx>
            <c:v>Energiekosten Peletts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'Temperaturstunden profile'!$B$63</c:f>
              <c:numCache>
                <c:formatCode>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F2-412F-855C-0B31872DF740}"/>
            </c:ext>
          </c:extLst>
        </c:ser>
        <c:ser>
          <c:idx val="3"/>
          <c:order val="2"/>
          <c:tx>
            <c:v>Energiekosten Erdgas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'Temperaturstunden profile'!$B$62</c:f>
              <c:numCache>
                <c:formatCode>0</c:formatCode>
                <c:ptCount val="1"/>
                <c:pt idx="0">
                  <c:v>1611.1111111111111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F2-412F-855C-0B31872DF740}"/>
            </c:ext>
          </c:extLst>
        </c:ser>
        <c:ser>
          <c:idx val="1"/>
          <c:order val="3"/>
          <c:tx>
            <c:v>Energiekosten Öl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'Temperaturstunden profile'!$B$61</c:f>
              <c:numCache>
                <c:formatCode>0</c:formatCode>
                <c:ptCount val="1"/>
                <c:pt idx="0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F2-412F-855C-0B31872DF7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40297112"/>
        <c:axId val="540298752"/>
      </c:barChart>
      <c:catAx>
        <c:axId val="540297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540298752"/>
        <c:crosses val="autoZero"/>
        <c:auto val="1"/>
        <c:lblAlgn val="ctr"/>
        <c:lblOffset val="100"/>
        <c:noMultiLvlLbl val="0"/>
      </c:catAx>
      <c:valAx>
        <c:axId val="5402987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Energiekosten in €/ 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297112"/>
        <c:crosses val="max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234562784915045E-2"/>
          <c:y val="0.92093727843585382"/>
          <c:w val="0.9"/>
          <c:h val="5.3635635360567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Stunden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profile'!$C$1</c:f>
              <c:strCache>
                <c:ptCount val="1"/>
                <c:pt idx="0">
                  <c:v>h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profile'!$C$2:$C$39</c:f>
              <c:numCache>
                <c:formatCode>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22</c:v>
                </c:pt>
                <c:pt idx="26">
                  <c:v>63</c:v>
                </c:pt>
                <c:pt idx="27">
                  <c:v>63</c:v>
                </c:pt>
                <c:pt idx="28">
                  <c:v>175</c:v>
                </c:pt>
                <c:pt idx="29">
                  <c:v>162</c:v>
                </c:pt>
                <c:pt idx="30">
                  <c:v>259</c:v>
                </c:pt>
                <c:pt idx="31">
                  <c:v>360</c:v>
                </c:pt>
                <c:pt idx="32">
                  <c:v>428</c:v>
                </c:pt>
                <c:pt idx="33">
                  <c:v>430</c:v>
                </c:pt>
                <c:pt idx="34">
                  <c:v>503</c:v>
                </c:pt>
                <c:pt idx="35">
                  <c:v>444</c:v>
                </c:pt>
                <c:pt idx="36">
                  <c:v>384</c:v>
                </c:pt>
                <c:pt idx="37">
                  <c:v>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02-470D-A95D-8C2CFEB5BB43}"/>
            </c:ext>
          </c:extLst>
        </c:ser>
        <c:ser>
          <c:idx val="1"/>
          <c:order val="1"/>
          <c:tx>
            <c:strRef>
              <c:f>'Temperaturstunden profile'!$D$1</c:f>
              <c:strCache>
                <c:ptCount val="1"/>
                <c:pt idx="0">
                  <c:v>h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profile'!$D$2:$D$39</c:f>
              <c:numCache>
                <c:formatCode>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25</c:v>
                </c:pt>
                <c:pt idx="14">
                  <c:v>23</c:v>
                </c:pt>
                <c:pt idx="15">
                  <c:v>24</c:v>
                </c:pt>
                <c:pt idx="16">
                  <c:v>27</c:v>
                </c:pt>
                <c:pt idx="17">
                  <c:v>68</c:v>
                </c:pt>
                <c:pt idx="18">
                  <c:v>91</c:v>
                </c:pt>
                <c:pt idx="19">
                  <c:v>89</c:v>
                </c:pt>
                <c:pt idx="20">
                  <c:v>165</c:v>
                </c:pt>
                <c:pt idx="21">
                  <c:v>173</c:v>
                </c:pt>
                <c:pt idx="22">
                  <c:v>240</c:v>
                </c:pt>
                <c:pt idx="23">
                  <c:v>280</c:v>
                </c:pt>
                <c:pt idx="24">
                  <c:v>320</c:v>
                </c:pt>
                <c:pt idx="25">
                  <c:v>357</c:v>
                </c:pt>
                <c:pt idx="26">
                  <c:v>356</c:v>
                </c:pt>
                <c:pt idx="27">
                  <c:v>303</c:v>
                </c:pt>
                <c:pt idx="28">
                  <c:v>330</c:v>
                </c:pt>
                <c:pt idx="29">
                  <c:v>326</c:v>
                </c:pt>
                <c:pt idx="30">
                  <c:v>348</c:v>
                </c:pt>
                <c:pt idx="31">
                  <c:v>335</c:v>
                </c:pt>
                <c:pt idx="32">
                  <c:v>315</c:v>
                </c:pt>
                <c:pt idx="33">
                  <c:v>215</c:v>
                </c:pt>
                <c:pt idx="34">
                  <c:v>169</c:v>
                </c:pt>
                <c:pt idx="35">
                  <c:v>151</c:v>
                </c:pt>
                <c:pt idx="36">
                  <c:v>105</c:v>
                </c:pt>
                <c:pt idx="37">
                  <c:v>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02-470D-A95D-8C2CFEB5BB43}"/>
            </c:ext>
          </c:extLst>
        </c:ser>
        <c:ser>
          <c:idx val="2"/>
          <c:order val="2"/>
          <c:tx>
            <c:strRef>
              <c:f>'Temperaturstunden profile'!$E$1</c:f>
              <c:strCache>
                <c:ptCount val="1"/>
                <c:pt idx="0">
                  <c:v>h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profile'!$E$2:$E$39</c:f>
              <c:numCache>
                <c:formatCode>0</c:formatCode>
                <c:ptCount val="38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17</c:v>
                </c:pt>
                <c:pt idx="4">
                  <c:v>19</c:v>
                </c:pt>
                <c:pt idx="5">
                  <c:v>26</c:v>
                </c:pt>
                <c:pt idx="6">
                  <c:v>39</c:v>
                </c:pt>
                <c:pt idx="7">
                  <c:v>41</c:v>
                </c:pt>
                <c:pt idx="8">
                  <c:v>35</c:v>
                </c:pt>
                <c:pt idx="9">
                  <c:v>52</c:v>
                </c:pt>
                <c:pt idx="10">
                  <c:v>37</c:v>
                </c:pt>
                <c:pt idx="11">
                  <c:v>41</c:v>
                </c:pt>
                <c:pt idx="12">
                  <c:v>43</c:v>
                </c:pt>
                <c:pt idx="13">
                  <c:v>54</c:v>
                </c:pt>
                <c:pt idx="14">
                  <c:v>90</c:v>
                </c:pt>
                <c:pt idx="15">
                  <c:v>125</c:v>
                </c:pt>
                <c:pt idx="16">
                  <c:v>169</c:v>
                </c:pt>
                <c:pt idx="17">
                  <c:v>195</c:v>
                </c:pt>
                <c:pt idx="18">
                  <c:v>278</c:v>
                </c:pt>
                <c:pt idx="19">
                  <c:v>306</c:v>
                </c:pt>
                <c:pt idx="20">
                  <c:v>454</c:v>
                </c:pt>
                <c:pt idx="21">
                  <c:v>385</c:v>
                </c:pt>
                <c:pt idx="22">
                  <c:v>490</c:v>
                </c:pt>
                <c:pt idx="23">
                  <c:v>533</c:v>
                </c:pt>
                <c:pt idx="24">
                  <c:v>380</c:v>
                </c:pt>
                <c:pt idx="25">
                  <c:v>228</c:v>
                </c:pt>
                <c:pt idx="26">
                  <c:v>261</c:v>
                </c:pt>
                <c:pt idx="27">
                  <c:v>279</c:v>
                </c:pt>
                <c:pt idx="28">
                  <c:v>229</c:v>
                </c:pt>
                <c:pt idx="29">
                  <c:v>269</c:v>
                </c:pt>
                <c:pt idx="30">
                  <c:v>233</c:v>
                </c:pt>
                <c:pt idx="31">
                  <c:v>230</c:v>
                </c:pt>
                <c:pt idx="32">
                  <c:v>243</c:v>
                </c:pt>
                <c:pt idx="33">
                  <c:v>191</c:v>
                </c:pt>
                <c:pt idx="34">
                  <c:v>146</c:v>
                </c:pt>
                <c:pt idx="35">
                  <c:v>150</c:v>
                </c:pt>
                <c:pt idx="36">
                  <c:v>97</c:v>
                </c:pt>
                <c:pt idx="37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02-470D-A95D-8C2CFEB5B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050128"/>
        <c:axId val="378767896"/>
      </c:scatterChart>
      <c:valAx>
        <c:axId val="74905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767896"/>
        <c:crosses val="autoZero"/>
        <c:crossBetween val="midCat"/>
      </c:valAx>
      <c:valAx>
        <c:axId val="37876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9050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Wärme</a:t>
            </a:r>
            <a:r>
              <a:rPr lang="de-AT" baseline="0"/>
              <a:t> 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profile'!$F$1</c:f>
              <c:strCache>
                <c:ptCount val="1"/>
                <c:pt idx="0">
                  <c:v>Wärme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profile'!$F$2:$F$39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3.078727459316816E-2</c:v>
                </c:pt>
                <c:pt idx="25">
                  <c:v>0.20964667937252604</c:v>
                </c:pt>
                <c:pt idx="26">
                  <c:v>0.55417094267702682</c:v>
                </c:pt>
                <c:pt idx="27">
                  <c:v>0.50799003078727456</c:v>
                </c:pt>
                <c:pt idx="28">
                  <c:v>1.2828031080486733</c:v>
                </c:pt>
                <c:pt idx="29">
                  <c:v>1.0687582465914089</c:v>
                </c:pt>
                <c:pt idx="30">
                  <c:v>1.5188388799296293</c:v>
                </c:pt>
                <c:pt idx="31">
                  <c:v>1.8472364755900896</c:v>
                </c:pt>
                <c:pt idx="32">
                  <c:v>1.8824219322679958</c:v>
                </c:pt>
                <c:pt idx="33">
                  <c:v>1.576015247031227</c:v>
                </c:pt>
                <c:pt idx="34">
                  <c:v>1.4748570590822461</c:v>
                </c:pt>
                <c:pt idx="35">
                  <c:v>0.97639642281190431</c:v>
                </c:pt>
                <c:pt idx="36">
                  <c:v>0.56296730684650353</c:v>
                </c:pt>
                <c:pt idx="37">
                  <c:v>0.21551092215217713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3-401C-AB9D-542132853EFE}"/>
            </c:ext>
          </c:extLst>
        </c:ser>
        <c:ser>
          <c:idx val="1"/>
          <c:order val="1"/>
          <c:tx>
            <c:strRef>
              <c:f>'Temperaturstunden profile'!$G$1</c:f>
              <c:strCache>
                <c:ptCount val="1"/>
                <c:pt idx="0">
                  <c:v>Wärme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profile'!$G$2:$G$39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1.3935041269160682E-2</c:v>
                </c:pt>
                <c:pt idx="13">
                  <c:v>0.33497695358559326</c:v>
                </c:pt>
                <c:pt idx="14">
                  <c:v>0.29585164540679598</c:v>
                </c:pt>
                <c:pt idx="15">
                  <c:v>0.29585164540679598</c:v>
                </c:pt>
                <c:pt idx="16">
                  <c:v>0.3183620966877479</c:v>
                </c:pt>
                <c:pt idx="17">
                  <c:v>0.76535534355236368</c:v>
                </c:pt>
                <c:pt idx="18">
                  <c:v>0.97545288884124759</c:v>
                </c:pt>
                <c:pt idx="19">
                  <c:v>0.90631364562118122</c:v>
                </c:pt>
                <c:pt idx="20">
                  <c:v>1.5918104834387394</c:v>
                </c:pt>
                <c:pt idx="21">
                  <c:v>1.576267552792368</c:v>
                </c:pt>
                <c:pt idx="22">
                  <c:v>2.0580984028298852</c:v>
                </c:pt>
                <c:pt idx="23">
                  <c:v>2.2510451280951869</c:v>
                </c:pt>
                <c:pt idx="24">
                  <c:v>2.401114803301533</c:v>
                </c:pt>
                <c:pt idx="25">
                  <c:v>2.4874048665451816</c:v>
                </c:pt>
                <c:pt idx="26">
                  <c:v>2.2896344731482476</c:v>
                </c:pt>
                <c:pt idx="27">
                  <c:v>1.7863650980812518</c:v>
                </c:pt>
                <c:pt idx="28">
                  <c:v>1.7686783149319325</c:v>
                </c:pt>
                <c:pt idx="29">
                  <c:v>1.5725158109122093</c:v>
                </c:pt>
                <c:pt idx="30">
                  <c:v>1.492121342051667</c:v>
                </c:pt>
                <c:pt idx="31">
                  <c:v>1.2568335298531461</c:v>
                </c:pt>
                <c:pt idx="32">
                  <c:v>1.0129703076428342</c:v>
                </c:pt>
                <c:pt idx="33">
                  <c:v>0.5761603601672205</c:v>
                </c:pt>
                <c:pt idx="34">
                  <c:v>0.36231107299817772</c:v>
                </c:pt>
                <c:pt idx="35">
                  <c:v>0.24279129595883805</c:v>
                </c:pt>
                <c:pt idx="36">
                  <c:v>0.11255225640475935</c:v>
                </c:pt>
                <c:pt idx="37">
                  <c:v>3.966127130453425E-2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3-401C-AB9D-542132853EFE}"/>
            </c:ext>
          </c:extLst>
        </c:ser>
        <c:ser>
          <c:idx val="2"/>
          <c:order val="2"/>
          <c:tx>
            <c:strRef>
              <c:f>'Temperaturstunden profile'!$H$1</c:f>
              <c:strCache>
                <c:ptCount val="1"/>
                <c:pt idx="0">
                  <c:v>wärme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profile'!$H$2:$H$39</c:f>
              <c:numCache>
                <c:formatCode>0.000</c:formatCode>
                <c:ptCount val="38"/>
                <c:pt idx="0">
                  <c:v>1.5513496742165685E-2</c:v>
                </c:pt>
                <c:pt idx="1">
                  <c:v>9.0631480967389003E-2</c:v>
                </c:pt>
                <c:pt idx="2">
                  <c:v>0.19106095987719843</c:v>
                </c:pt>
                <c:pt idx="3">
                  <c:v>0.24290869898917322</c:v>
                </c:pt>
                <c:pt idx="4">
                  <c:v>0.26372944461681663</c:v>
                </c:pt>
                <c:pt idx="5">
                  <c:v>0.3502784264415304</c:v>
                </c:pt>
                <c:pt idx="6">
                  <c:v>0.50949589300586251</c:v>
                </c:pt>
                <c:pt idx="7">
                  <c:v>0.51888564103401547</c:v>
                </c:pt>
                <c:pt idx="8">
                  <c:v>0.42866240998089389</c:v>
                </c:pt>
                <c:pt idx="9">
                  <c:v>0.61564087071541707</c:v>
                </c:pt>
                <c:pt idx="10">
                  <c:v>0.42294691118114869</c:v>
                </c:pt>
                <c:pt idx="11">
                  <c:v>0.45193265509414243</c:v>
                </c:pt>
                <c:pt idx="12">
                  <c:v>0.45642340415108512</c:v>
                </c:pt>
                <c:pt idx="13">
                  <c:v>0.55113738426114933</c:v>
                </c:pt>
                <c:pt idx="14">
                  <c:v>0.88181981481783889</c:v>
                </c:pt>
                <c:pt idx="15">
                  <c:v>1.1737185035191142</c:v>
                </c:pt>
                <c:pt idx="16">
                  <c:v>1.5178731812466317</c:v>
                </c:pt>
                <c:pt idx="17">
                  <c:v>1.6717833989254864</c:v>
                </c:pt>
                <c:pt idx="18">
                  <c:v>2.2698695233274</c:v>
                </c:pt>
                <c:pt idx="19">
                  <c:v>2.3735650015513499</c:v>
                </c:pt>
                <c:pt idx="20">
                  <c:v>3.3362182993941571</c:v>
                </c:pt>
                <c:pt idx="21">
                  <c:v>2.6719956888809056</c:v>
                </c:pt>
                <c:pt idx="22">
                  <c:v>3.2006793278573413</c:v>
                </c:pt>
                <c:pt idx="23">
                  <c:v>3.2639580645688064</c:v>
                </c:pt>
                <c:pt idx="24">
                  <c:v>2.171889543903196</c:v>
                </c:pt>
                <c:pt idx="25">
                  <c:v>1.2100527458889234</c:v>
                </c:pt>
                <c:pt idx="26">
                  <c:v>1.2786387314858665</c:v>
                </c:pt>
                <c:pt idx="27">
                  <c:v>1.2529189868870128</c:v>
                </c:pt>
                <c:pt idx="28">
                  <c:v>0.93489230367261622</c:v>
                </c:pt>
                <c:pt idx="29">
                  <c:v>0.98837304244166113</c:v>
                </c:pt>
                <c:pt idx="30">
                  <c:v>0.76097784019465364</c:v>
                </c:pt>
                <c:pt idx="31">
                  <c:v>0.65728236197070411</c:v>
                </c:pt>
                <c:pt idx="32">
                  <c:v>0.59522837500204129</c:v>
                </c:pt>
                <c:pt idx="33">
                  <c:v>0.38987866812547967</c:v>
                </c:pt>
                <c:pt idx="34">
                  <c:v>0.23841794993223051</c:v>
                </c:pt>
                <c:pt idx="35">
                  <c:v>0.18371246142038308</c:v>
                </c:pt>
                <c:pt idx="36">
                  <c:v>7.9200483367898492E-2</c:v>
                </c:pt>
                <c:pt idx="37">
                  <c:v>2.4903244770318602E-2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D3-401C-AB9D-542132853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763960"/>
        <c:axId val="378762648"/>
      </c:scatterChart>
      <c:valAx>
        <c:axId val="37876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762648"/>
        <c:crosses val="autoZero"/>
        <c:crossBetween val="midCat"/>
      </c:valAx>
      <c:valAx>
        <c:axId val="37876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763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Summenfunktion</a:t>
            </a:r>
            <a:r>
              <a:rPr lang="de-AT" baseline="0"/>
              <a:t> Wärme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profile'!$I$1</c:f>
              <c:strCache>
                <c:ptCount val="1"/>
                <c:pt idx="0">
                  <c:v>SummeWärme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profile'!$I$2:$I$40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2.2458692048553555E-3</c:v>
                </c:pt>
                <c:pt idx="25">
                  <c:v>1.7539169028394204E-2</c:v>
                </c:pt>
                <c:pt idx="26">
                  <c:v>5.7964814715790597E-2</c:v>
                </c:pt>
                <c:pt idx="27">
                  <c:v>9.5021656595903947E-2</c:v>
                </c:pt>
                <c:pt idx="28">
                  <c:v>0.18859954013154373</c:v>
                </c:pt>
                <c:pt idx="29">
                  <c:v>0.2665632853858082</c:v>
                </c:pt>
                <c:pt idx="30">
                  <c:v>0.37735949949200576</c:v>
                </c:pt>
                <c:pt idx="31">
                  <c:v>0.51211165178332707</c:v>
                </c:pt>
                <c:pt idx="32">
                  <c:v>0.64943051173734023</c:v>
                </c:pt>
                <c:pt idx="33">
                  <c:v>0.76439762579541193</c:v>
                </c:pt>
                <c:pt idx="34">
                  <c:v>0.87198545532324467</c:v>
                </c:pt>
                <c:pt idx="35">
                  <c:v>0.9432115929629431</c:v>
                </c:pt>
                <c:pt idx="36">
                  <c:v>0.98427891556601244</c:v>
                </c:pt>
                <c:pt idx="37">
                  <c:v>0.99999999999999989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A9-4BEB-B990-E0013FE60BCB}"/>
            </c:ext>
          </c:extLst>
        </c:ser>
        <c:ser>
          <c:idx val="1"/>
          <c:order val="1"/>
          <c:tx>
            <c:strRef>
              <c:f>'Temperaturstunden profile'!$J$1</c:f>
              <c:strCache>
                <c:ptCount val="1"/>
                <c:pt idx="0">
                  <c:v>SummeWärme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profile'!$J$2:$J$40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4.8411723084943955E-4</c:v>
                </c:pt>
                <c:pt idx="13">
                  <c:v>1.2121550664730196E-2</c:v>
                </c:pt>
                <c:pt idx="14">
                  <c:v>2.2399731873533682E-2</c:v>
                </c:pt>
                <c:pt idx="15">
                  <c:v>3.2677913082337168E-2</c:v>
                </c:pt>
                <c:pt idx="16">
                  <c:v>4.3738129817897438E-2</c:v>
                </c:pt>
                <c:pt idx="17">
                  <c:v>7.0327337727628197E-2</c:v>
                </c:pt>
                <c:pt idx="18">
                  <c:v>0.10421554388708895</c:v>
                </c:pt>
                <c:pt idx="19">
                  <c:v>0.13570178378579673</c:v>
                </c:pt>
                <c:pt idx="20">
                  <c:v>0.1910028674635981</c:v>
                </c:pt>
                <c:pt idx="21">
                  <c:v>0.24576397423006741</c:v>
                </c:pt>
                <c:pt idx="22">
                  <c:v>0.31726436524783075</c:v>
                </c:pt>
                <c:pt idx="23">
                  <c:v>0.39546791792350944</c:v>
                </c:pt>
                <c:pt idx="24">
                  <c:v>0.47888504077756672</c:v>
                </c:pt>
                <c:pt idx="25">
                  <c:v>0.56529996648419167</c:v>
                </c:pt>
                <c:pt idx="26">
                  <c:v>0.64484415149145347</c:v>
                </c:pt>
                <c:pt idx="27">
                  <c:v>0.70690425650765276</c:v>
                </c:pt>
                <c:pt idx="28">
                  <c:v>0.76834990503854317</c:v>
                </c:pt>
                <c:pt idx="29">
                  <c:v>0.82298067255055296</c:v>
                </c:pt>
                <c:pt idx="30">
                  <c:v>0.87481845603843145</c:v>
                </c:pt>
                <c:pt idx="31">
                  <c:v>0.91848210628235205</c:v>
                </c:pt>
                <c:pt idx="32">
                  <c:v>0.95367370498640747</c:v>
                </c:pt>
                <c:pt idx="33">
                  <c:v>0.9736900904926824</c:v>
                </c:pt>
                <c:pt idx="34">
                  <c:v>0.98627713849476784</c:v>
                </c:pt>
                <c:pt idx="35">
                  <c:v>0.99471195024764458</c:v>
                </c:pt>
                <c:pt idx="36">
                  <c:v>0.99862212788142857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A9-4BEB-B990-E0013FE60BCB}"/>
            </c:ext>
          </c:extLst>
        </c:ser>
        <c:ser>
          <c:idx val="2"/>
          <c:order val="2"/>
          <c:tx>
            <c:strRef>
              <c:f>'Temperaturstunden profile'!$K$1</c:f>
              <c:strCache>
                <c:ptCount val="1"/>
                <c:pt idx="0">
                  <c:v>Summewärme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profile'!$K$2:$K$40</c:f>
              <c:numCache>
                <c:formatCode>0.000</c:formatCode>
                <c:ptCount val="39"/>
                <c:pt idx="0">
                  <c:v>4.0571849542499016E-4</c:v>
                </c:pt>
                <c:pt idx="1">
                  <c:v>2.7759686529078278E-3</c:v>
                </c:pt>
                <c:pt idx="2">
                  <c:v>7.772712228141917E-3</c:v>
                </c:pt>
                <c:pt idx="3">
                  <c:v>1.4125409722296367E-2</c:v>
                </c:pt>
                <c:pt idx="4">
                  <c:v>2.1022624144521201E-2</c:v>
                </c:pt>
                <c:pt idx="5">
                  <c:v>3.0183320699117028E-2</c:v>
                </c:pt>
                <c:pt idx="6">
                  <c:v>4.3507970233074601E-2</c:v>
                </c:pt>
                <c:pt idx="7">
                  <c:v>5.7078186224789405E-2</c:v>
                </c:pt>
                <c:pt idx="8">
                  <c:v>6.8288828861532549E-2</c:v>
                </c:pt>
                <c:pt idx="9">
                  <c:v>8.4389447048397945E-2</c:v>
                </c:pt>
                <c:pt idx="10">
                  <c:v>9.5450614449984525E-2</c:v>
                </c:pt>
                <c:pt idx="11">
                  <c:v>0.10726983482986516</c:v>
                </c:pt>
                <c:pt idx="12">
                  <c:v>0.11920650003736881</c:v>
                </c:pt>
                <c:pt idx="13">
                  <c:v>0.13362018342746715</c:v>
                </c:pt>
                <c:pt idx="14">
                  <c:v>0.1566820768516245</c:v>
                </c:pt>
                <c:pt idx="15">
                  <c:v>0.18737788407127837</c:v>
                </c:pt>
                <c:pt idx="16">
                  <c:v>0.22707423580786029</c:v>
                </c:pt>
                <c:pt idx="17">
                  <c:v>0.27079574209115859</c:v>
                </c:pt>
                <c:pt idx="18">
                  <c:v>0.33015876405334132</c:v>
                </c:pt>
                <c:pt idx="19">
                  <c:v>0.39223369385336482</c:v>
                </c:pt>
                <c:pt idx="20">
                  <c:v>0.47948452397476005</c:v>
                </c:pt>
                <c:pt idx="21">
                  <c:v>0.54936419641045897</c:v>
                </c:pt>
                <c:pt idx="22">
                  <c:v>0.63307032809814112</c:v>
                </c:pt>
                <c:pt idx="23">
                  <c:v>0.71843136417505682</c:v>
                </c:pt>
                <c:pt idx="24">
                  <c:v>0.77523195353455543</c:v>
                </c:pt>
                <c:pt idx="25">
                  <c:v>0.80687799617770462</c:v>
                </c:pt>
                <c:pt idx="26">
                  <c:v>0.84031774164273276</c:v>
                </c:pt>
                <c:pt idx="27">
                  <c:v>0.87308484854955626</c:v>
                </c:pt>
                <c:pt idx="28">
                  <c:v>0.89753472630016751</c:v>
                </c:pt>
                <c:pt idx="29">
                  <c:v>0.9233832651797439</c:v>
                </c:pt>
                <c:pt idx="30">
                  <c:v>0.94328482506059075</c:v>
                </c:pt>
                <c:pt idx="31">
                  <c:v>0.9604744771035969</c:v>
                </c:pt>
                <c:pt idx="32">
                  <c:v>0.97604125516490314</c:v>
                </c:pt>
                <c:pt idx="33">
                  <c:v>0.98623760156308382</c:v>
                </c:pt>
                <c:pt idx="34">
                  <c:v>0.99247285422961529</c:v>
                </c:pt>
                <c:pt idx="35">
                  <c:v>0.99727741535964809</c:v>
                </c:pt>
                <c:pt idx="36">
                  <c:v>0.99934871504681777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A9-4BEB-B990-E0013FE60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829936"/>
        <c:axId val="530828952"/>
      </c:scatterChart>
      <c:valAx>
        <c:axId val="53082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8952"/>
        <c:crosses val="autoZero"/>
        <c:crossBetween val="midCat"/>
      </c:valAx>
      <c:valAx>
        <c:axId val="530828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Summenfunktion</a:t>
            </a:r>
            <a:r>
              <a:rPr lang="de-AT" baseline="0"/>
              <a:t> Stunden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profile'!$L$1</c:f>
              <c:strCache>
                <c:ptCount val="1"/>
                <c:pt idx="0">
                  <c:v>SummeWärme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profile'!$L$2:$L$40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8.3565459610027853E-4</c:v>
                </c:pt>
                <c:pt idx="25">
                  <c:v>6.9637883008356544E-3</c:v>
                </c:pt>
                <c:pt idx="26">
                  <c:v>2.4512534818941504E-2</c:v>
                </c:pt>
                <c:pt idx="27">
                  <c:v>4.2061281337047354E-2</c:v>
                </c:pt>
                <c:pt idx="28">
                  <c:v>9.0807799442896936E-2</c:v>
                </c:pt>
                <c:pt idx="29">
                  <c:v>0.13593314763231198</c:v>
                </c:pt>
                <c:pt idx="30">
                  <c:v>0.20807799442896935</c:v>
                </c:pt>
                <c:pt idx="31">
                  <c:v>0.30835654596100276</c:v>
                </c:pt>
                <c:pt idx="32">
                  <c:v>0.42757660167130918</c:v>
                </c:pt>
                <c:pt idx="33">
                  <c:v>0.5473537604456824</c:v>
                </c:pt>
                <c:pt idx="34">
                  <c:v>0.68746518105849574</c:v>
                </c:pt>
                <c:pt idx="35">
                  <c:v>0.81114206128133692</c:v>
                </c:pt>
                <c:pt idx="36">
                  <c:v>0.91810584958217256</c:v>
                </c:pt>
                <c:pt idx="37">
                  <c:v>0.99999999999999989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56-40F4-9F5D-B52131695989}"/>
            </c:ext>
          </c:extLst>
        </c:ser>
        <c:ser>
          <c:idx val="1"/>
          <c:order val="1"/>
          <c:tx>
            <c:strRef>
              <c:f>'Temperaturstunden profile'!$M$1</c:f>
              <c:strCache>
                <c:ptCount val="1"/>
                <c:pt idx="0">
                  <c:v>SummeWärme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profile'!$M$2:$M$40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2.0366598778004074E-4</c:v>
                </c:pt>
                <c:pt idx="13">
                  <c:v>5.295315682281059E-3</c:v>
                </c:pt>
                <c:pt idx="14">
                  <c:v>9.9796334012219948E-3</c:v>
                </c:pt>
                <c:pt idx="15">
                  <c:v>1.4867617107942974E-2</c:v>
                </c:pt>
                <c:pt idx="16">
                  <c:v>2.0366598778004074E-2</c:v>
                </c:pt>
                <c:pt idx="17">
                  <c:v>3.4215885947046845E-2</c:v>
                </c:pt>
                <c:pt idx="18">
                  <c:v>5.2749490835030555E-2</c:v>
                </c:pt>
                <c:pt idx="19">
                  <c:v>7.0875763747454176E-2</c:v>
                </c:pt>
                <c:pt idx="20">
                  <c:v>0.10448065173116089</c:v>
                </c:pt>
                <c:pt idx="21">
                  <c:v>0.13971486761710794</c:v>
                </c:pt>
                <c:pt idx="22">
                  <c:v>0.18859470468431772</c:v>
                </c:pt>
                <c:pt idx="23">
                  <c:v>0.24562118126272914</c:v>
                </c:pt>
                <c:pt idx="24">
                  <c:v>0.31079429735234215</c:v>
                </c:pt>
                <c:pt idx="25">
                  <c:v>0.38350305498981668</c:v>
                </c:pt>
                <c:pt idx="26">
                  <c:v>0.45600814663951117</c:v>
                </c:pt>
                <c:pt idx="27">
                  <c:v>0.51771894093686355</c:v>
                </c:pt>
                <c:pt idx="28">
                  <c:v>0.58492871690427695</c:v>
                </c:pt>
                <c:pt idx="29">
                  <c:v>0.65132382892057028</c:v>
                </c:pt>
                <c:pt idx="30">
                  <c:v>0.72219959266802447</c:v>
                </c:pt>
                <c:pt idx="31">
                  <c:v>0.79042769857433814</c:v>
                </c:pt>
                <c:pt idx="32">
                  <c:v>0.85458248472505094</c:v>
                </c:pt>
                <c:pt idx="33">
                  <c:v>0.89837067209775967</c:v>
                </c:pt>
                <c:pt idx="34">
                  <c:v>0.9327902240325866</c:v>
                </c:pt>
                <c:pt idx="35">
                  <c:v>0.96354378818737274</c:v>
                </c:pt>
                <c:pt idx="36">
                  <c:v>0.98492871690427697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56-40F4-9F5D-B52131695989}"/>
            </c:ext>
          </c:extLst>
        </c:ser>
        <c:ser>
          <c:idx val="2"/>
          <c:order val="2"/>
          <c:tx>
            <c:strRef>
              <c:f>'Temperaturstunden profile'!$N$1</c:f>
              <c:strCache>
                <c:ptCount val="1"/>
                <c:pt idx="0">
                  <c:v>Summewärme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profile'!$N$2:$N$40</c:f>
              <c:numCache>
                <c:formatCode>0.000</c:formatCode>
                <c:ptCount val="39"/>
                <c:pt idx="0">
                  <c:v>1.5513496742165683E-4</c:v>
                </c:pt>
                <c:pt idx="1">
                  <c:v>1.0859447719515978E-3</c:v>
                </c:pt>
                <c:pt idx="2">
                  <c:v>3.1026993484331369E-3</c:v>
                </c:pt>
                <c:pt idx="3">
                  <c:v>5.7399937946013037E-3</c:v>
                </c:pt>
                <c:pt idx="4">
                  <c:v>8.6875581756127827E-3</c:v>
                </c:pt>
                <c:pt idx="5">
                  <c:v>1.272106732857586E-2</c:v>
                </c:pt>
                <c:pt idx="6">
                  <c:v>1.8771331058020476E-2</c:v>
                </c:pt>
                <c:pt idx="7">
                  <c:v>2.5131864722308408E-2</c:v>
                </c:pt>
                <c:pt idx="8">
                  <c:v>3.0561588582066396E-2</c:v>
                </c:pt>
                <c:pt idx="9">
                  <c:v>3.862860688799255E-2</c:v>
                </c:pt>
                <c:pt idx="10">
                  <c:v>4.4368600682593851E-2</c:v>
                </c:pt>
                <c:pt idx="11">
                  <c:v>5.0729134346881782E-2</c:v>
                </c:pt>
                <c:pt idx="12">
                  <c:v>5.739993794601303E-2</c:v>
                </c:pt>
                <c:pt idx="13">
                  <c:v>6.57772261867825E-2</c:v>
                </c:pt>
                <c:pt idx="14">
                  <c:v>7.9739373254731613E-2</c:v>
                </c:pt>
                <c:pt idx="15">
                  <c:v>9.913124418243871E-2</c:v>
                </c:pt>
                <c:pt idx="16">
                  <c:v>0.12534905367669871</c:v>
                </c:pt>
                <c:pt idx="17">
                  <c:v>0.15560037232392179</c:v>
                </c:pt>
                <c:pt idx="18">
                  <c:v>0.19872789326714241</c:v>
                </c:pt>
                <c:pt idx="19">
                  <c:v>0.24619919329816942</c:v>
                </c:pt>
                <c:pt idx="20">
                  <c:v>0.31663046850760163</c:v>
                </c:pt>
                <c:pt idx="21">
                  <c:v>0.37635743096493951</c:v>
                </c:pt>
                <c:pt idx="22">
                  <c:v>0.45237356500155135</c:v>
                </c:pt>
                <c:pt idx="23">
                  <c:v>0.53506050263729443</c:v>
                </c:pt>
                <c:pt idx="24">
                  <c:v>0.59401179025752404</c:v>
                </c:pt>
                <c:pt idx="25">
                  <c:v>0.62938256282966176</c:v>
                </c:pt>
                <c:pt idx="26">
                  <c:v>0.66987278932671424</c:v>
                </c:pt>
                <c:pt idx="27">
                  <c:v>0.71315544523735652</c:v>
                </c:pt>
                <c:pt idx="28">
                  <c:v>0.74868135277691594</c:v>
                </c:pt>
                <c:pt idx="29">
                  <c:v>0.79041265901334168</c:v>
                </c:pt>
                <c:pt idx="30">
                  <c:v>0.82655910642258767</c:v>
                </c:pt>
                <c:pt idx="31">
                  <c:v>0.86224014892956879</c:v>
                </c:pt>
                <c:pt idx="32">
                  <c:v>0.89993794601303145</c:v>
                </c:pt>
                <c:pt idx="33">
                  <c:v>0.92956872479056796</c:v>
                </c:pt>
                <c:pt idx="34">
                  <c:v>0.95221843003412987</c:v>
                </c:pt>
                <c:pt idx="35">
                  <c:v>0.97548867514737836</c:v>
                </c:pt>
                <c:pt idx="36">
                  <c:v>0.9905367669872791</c:v>
                </c:pt>
                <c:pt idx="37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56-40F4-9F5D-B52131695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829936"/>
        <c:axId val="530828952"/>
      </c:scatterChart>
      <c:valAx>
        <c:axId val="53082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8952"/>
        <c:crosses val="autoZero"/>
        <c:crossBetween val="midCat"/>
      </c:valAx>
      <c:valAx>
        <c:axId val="530828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'Temperaturstunden profile'!$J$44:$J$46</c:f>
              <c:numCache>
                <c:formatCode>0</c:formatCode>
                <c:ptCount val="3"/>
                <c:pt idx="0">
                  <c:v>-22</c:v>
                </c:pt>
                <c:pt idx="1">
                  <c:v>-10</c:v>
                </c:pt>
                <c:pt idx="2">
                  <c:v>2</c:v>
                </c:pt>
              </c:numCache>
            </c:numRef>
          </c:xVal>
          <c:yVal>
            <c:numRef>
              <c:f>'Temperaturstunden profile'!$K$44:$K$46</c:f>
              <c:numCache>
                <c:formatCode>General</c:formatCode>
                <c:ptCount val="3"/>
                <c:pt idx="0">
                  <c:v>6.1738674368200215</c:v>
                </c:pt>
                <c:pt idx="1">
                  <c:v>7.3668704800208538</c:v>
                </c:pt>
                <c:pt idx="2">
                  <c:v>11.39188781348591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A-49D4-BEA1-E867F9B68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030776"/>
        <c:axId val="1088027824"/>
      </c:scatterChart>
      <c:valAx>
        <c:axId val="108803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8027824"/>
        <c:crosses val="autoZero"/>
        <c:crossBetween val="midCat"/>
      </c:valAx>
      <c:valAx>
        <c:axId val="10880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803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63D73.94F584E0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4762</xdr:rowOff>
    </xdr:from>
    <xdr:to>
      <xdr:col>3</xdr:col>
      <xdr:colOff>333375</xdr:colOff>
      <xdr:row>47</xdr:row>
      <xdr:rowOff>123826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F5D11A-A09A-48F6-976B-A079E0503C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85</xdr:row>
      <xdr:rowOff>9525</xdr:rowOff>
    </xdr:from>
    <xdr:to>
      <xdr:col>0</xdr:col>
      <xdr:colOff>1762125</xdr:colOff>
      <xdr:row>88</xdr:row>
      <xdr:rowOff>57150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34690342-BC8D-4A10-B15B-67B625B0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753475"/>
          <a:ext cx="1609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171450</xdr:rowOff>
    </xdr:from>
    <xdr:to>
      <xdr:col>3</xdr:col>
      <xdr:colOff>304800</xdr:colOff>
      <xdr:row>81</xdr:row>
      <xdr:rowOff>166689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D7530C0-A1EB-4A6E-A24E-52EC0FC4A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302573</xdr:colOff>
      <xdr:row>0</xdr:row>
      <xdr:rowOff>180665</xdr:rowOff>
    </xdr:from>
    <xdr:to>
      <xdr:col>34</xdr:col>
      <xdr:colOff>302573</xdr:colOff>
      <xdr:row>15</xdr:row>
      <xdr:rowOff>66365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5A8AB9-85E7-42EB-9028-414A57E61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333870</xdr:colOff>
      <xdr:row>16</xdr:row>
      <xdr:rowOff>27894</xdr:rowOff>
    </xdr:from>
    <xdr:to>
      <xdr:col>34</xdr:col>
      <xdr:colOff>333870</xdr:colOff>
      <xdr:row>30</xdr:row>
      <xdr:rowOff>104094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DF55710-FBB3-42AA-9772-66BFE16A5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406977</xdr:colOff>
      <xdr:row>31</xdr:row>
      <xdr:rowOff>30739</xdr:rowOff>
    </xdr:from>
    <xdr:to>
      <xdr:col>34</xdr:col>
      <xdr:colOff>406977</xdr:colOff>
      <xdr:row>45</xdr:row>
      <xdr:rowOff>106939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775F744-E21A-473A-A604-109D4EF3A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456457</xdr:colOff>
      <xdr:row>16</xdr:row>
      <xdr:rowOff>136072</xdr:rowOff>
    </xdr:from>
    <xdr:to>
      <xdr:col>40</xdr:col>
      <xdr:colOff>456457</xdr:colOff>
      <xdr:row>31</xdr:row>
      <xdr:rowOff>21772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F771CE55-759D-465B-BE50-69A3CC0AC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502227</xdr:colOff>
      <xdr:row>52</xdr:row>
      <xdr:rowOff>117764</xdr:rowOff>
    </xdr:from>
    <xdr:to>
      <xdr:col>11</xdr:col>
      <xdr:colOff>398318</xdr:colOff>
      <xdr:row>67</xdr:row>
      <xdr:rowOff>3464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2B946CB-388D-4296-A1C1-C4EFF49228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ambda-wp.at/" TargetMode="External"/><Relationship Id="rId1" Type="http://schemas.openxmlformats.org/officeDocument/2006/relationships/hyperlink" Target="mailto:office@lambda-wp.at&#160;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638EC-9499-492B-8E48-40CB4E5518C3}">
  <sheetPr codeName="Tabelle1"/>
  <dimension ref="A1:I89"/>
  <sheetViews>
    <sheetView tabSelected="1" zoomScale="85" zoomScaleNormal="85" workbookViewId="0">
      <selection activeCell="F15" sqref="F15"/>
    </sheetView>
  </sheetViews>
  <sheetFormatPr baseColWidth="10" defaultRowHeight="14.4" x14ac:dyDescent="0.3"/>
  <cols>
    <col min="1" max="1" width="29.5546875" bestFit="1" customWidth="1"/>
    <col min="2" max="2" width="30.44140625" customWidth="1"/>
  </cols>
  <sheetData>
    <row r="1" spans="1:9" ht="23.4" x14ac:dyDescent="0.45">
      <c r="A1" s="13" t="s">
        <v>26</v>
      </c>
    </row>
    <row r="2" spans="1:9" ht="15" thickBot="1" x14ac:dyDescent="0.35">
      <c r="A2" t="s">
        <v>109</v>
      </c>
    </row>
    <row r="3" spans="1:9" x14ac:dyDescent="0.3">
      <c r="A3" s="37" t="s">
        <v>1</v>
      </c>
      <c r="B3" s="38"/>
      <c r="C3" s="39"/>
    </row>
    <row r="4" spans="1:9" x14ac:dyDescent="0.3">
      <c r="A4" s="3" t="s">
        <v>0</v>
      </c>
      <c r="B4" s="4" t="s">
        <v>113</v>
      </c>
      <c r="C4" s="5"/>
    </row>
    <row r="5" spans="1:9" x14ac:dyDescent="0.3">
      <c r="A5" s="3" t="s">
        <v>91</v>
      </c>
      <c r="B5" s="4">
        <v>1</v>
      </c>
      <c r="C5" s="5"/>
    </row>
    <row r="6" spans="1:9" x14ac:dyDescent="0.3">
      <c r="A6" s="3" t="s">
        <v>50</v>
      </c>
      <c r="B6" s="4" t="s">
        <v>93</v>
      </c>
      <c r="C6" s="5"/>
    </row>
    <row r="7" spans="1:9" x14ac:dyDescent="0.3">
      <c r="A7" s="3" t="str">
        <f>IF(B6="spez. Heizlast","",IF(B6="Heizlast","Gebäudeheizlast","Jahresverbrauch"))</f>
        <v>Jahresverbrauch</v>
      </c>
      <c r="B7" s="4">
        <v>2000</v>
      </c>
      <c r="C7" s="5" t="str">
        <f>IF(B6="spez. Heizlast","",IF(B6="Heizlast","kW",IF(B6="Gasverbrauch","kWh","l")))</f>
        <v>l</v>
      </c>
    </row>
    <row r="8" spans="1:9" x14ac:dyDescent="0.3">
      <c r="A8" s="3" t="s">
        <v>18</v>
      </c>
      <c r="B8" s="4">
        <v>-10</v>
      </c>
      <c r="C8" s="5" t="s">
        <v>19</v>
      </c>
    </row>
    <row r="9" spans="1:9" x14ac:dyDescent="0.3">
      <c r="A9" s="3" t="s">
        <v>62</v>
      </c>
      <c r="B9" s="4" t="s">
        <v>111</v>
      </c>
      <c r="C9" s="5"/>
    </row>
    <row r="10" spans="1:9" x14ac:dyDescent="0.3">
      <c r="A10" s="3" t="s">
        <v>2</v>
      </c>
      <c r="B10" s="4" t="s">
        <v>116</v>
      </c>
      <c r="C10" s="5"/>
    </row>
    <row r="11" spans="1:9" x14ac:dyDescent="0.3">
      <c r="A11" s="3" t="s">
        <v>3</v>
      </c>
      <c r="B11" s="4">
        <v>500</v>
      </c>
      <c r="C11" s="5" t="s">
        <v>5</v>
      </c>
    </row>
    <row r="12" spans="1:9" x14ac:dyDescent="0.3">
      <c r="A12" s="3" t="s">
        <v>6</v>
      </c>
      <c r="B12" s="4">
        <v>2</v>
      </c>
      <c r="C12" s="5" t="s">
        <v>9</v>
      </c>
    </row>
    <row r="13" spans="1:9" ht="15" thickBot="1" x14ac:dyDescent="0.35">
      <c r="A13" s="6" t="s">
        <v>7</v>
      </c>
      <c r="B13" s="7" t="s">
        <v>8</v>
      </c>
      <c r="C13" s="8"/>
      <c r="I13" t="s">
        <v>117</v>
      </c>
    </row>
    <row r="14" spans="1:9" ht="15" thickBot="1" x14ac:dyDescent="0.35">
      <c r="A14" s="2"/>
      <c r="B14" s="2"/>
    </row>
    <row r="15" spans="1:9" x14ac:dyDescent="0.3">
      <c r="A15" s="37" t="s">
        <v>81</v>
      </c>
      <c r="B15" s="38"/>
      <c r="C15" s="39"/>
    </row>
    <row r="16" spans="1:9" x14ac:dyDescent="0.3">
      <c r="A16" s="9" t="s">
        <v>15</v>
      </c>
      <c r="B16" s="10">
        <f>IF(B6="Heizlast",B7*1000/B11,IF(OR(B6="Ölverbrauch",B6="Gasverbrauch"),'Temperaturstunden profile'!C54*1000/B11,IF(B10="Passivhaus",15,IF(B10="Niedrigenergiehaus",30,IF(B10="Neubau",35,IF(B10="Bestand Gebäudehülle saniert",45,IF(B10="Bestand BJ &gt; 2000",45,IF(B10="Bestand BJ &gt; 1980",55,IF(B10="Bestand BJ &gt; 1960",70)))))))))</f>
        <v>18.417176200052133</v>
      </c>
      <c r="C16" s="11" t="s">
        <v>10</v>
      </c>
    </row>
    <row r="17" spans="1:4" x14ac:dyDescent="0.3">
      <c r="A17" s="9" t="s">
        <v>12</v>
      </c>
      <c r="B17" s="12">
        <f>B12*IF(B13="keiner",0,IF(B13="hoch",100,IF(B13="mittel",70,IF(B13="gering",40))))</f>
        <v>140</v>
      </c>
      <c r="C17" s="11" t="s">
        <v>13</v>
      </c>
    </row>
    <row r="18" spans="1:4" x14ac:dyDescent="0.3">
      <c r="A18" s="9" t="s">
        <v>14</v>
      </c>
      <c r="B18" s="10">
        <f>B17/1000*1.163*40/24/B11*1000*2</f>
        <v>1.0854666666666668</v>
      </c>
      <c r="C18" s="11" t="s">
        <v>10</v>
      </c>
    </row>
    <row r="19" spans="1:4" x14ac:dyDescent="0.3">
      <c r="A19" s="9" t="s">
        <v>11</v>
      </c>
      <c r="B19" s="10">
        <f>B16*B11/1000</f>
        <v>9.2085881000260663</v>
      </c>
      <c r="C19" s="11" t="s">
        <v>4</v>
      </c>
    </row>
    <row r="20" spans="1:4" x14ac:dyDescent="0.3">
      <c r="A20" s="9" t="s">
        <v>16</v>
      </c>
      <c r="B20" s="10">
        <f>B18*B11/1000</f>
        <v>0.5427333333333334</v>
      </c>
      <c r="C20" s="11" t="s">
        <v>4</v>
      </c>
    </row>
    <row r="21" spans="1:4" x14ac:dyDescent="0.3">
      <c r="A21" s="18" t="s">
        <v>17</v>
      </c>
      <c r="B21" s="19">
        <f>B19+B20</f>
        <v>9.7513214333593989</v>
      </c>
      <c r="C21" s="20" t="s">
        <v>4</v>
      </c>
    </row>
    <row r="22" spans="1:4" x14ac:dyDescent="0.3">
      <c r="A22" s="9" t="s">
        <v>28</v>
      </c>
      <c r="B22" s="10" t="str">
        <f>IF(ISNUMBER(IF(INDEX(Leistungsdaten!S2:T214,MATCH(0,Leistungsdaten!T2:T214,TRUE),1)&gt;B21-0.2,"monovalent",INDEX(Leistungsdaten!S2:T214,MATCH(0,Leistungsdaten!T2:T214,TRUE),1))),IF(INDEX(Leistungsdaten!S2:T214,MATCH(0,Leistungsdaten!T2:T214,TRUE),1)&gt;B21-0.2,"monovalent",INDEX(Leistungsdaten!S2:T214,MATCH(0,Leistungsdaten!T2:T214,TRUE),1)),"monovalent")</f>
        <v>monovalent</v>
      </c>
      <c r="C22" s="11" t="s">
        <v>4</v>
      </c>
    </row>
    <row r="23" spans="1:4" x14ac:dyDescent="0.3">
      <c r="A23" s="18" t="s">
        <v>29</v>
      </c>
      <c r="B23" s="19" t="str">
        <f>IF(B22="monovalent","monovalent",INDEX(Leistungsdaten!Q2:T214,MATCH('Planungstool Heizlast'!B22,Leistungsdaten!S2:S214,0),1))</f>
        <v>monovalent</v>
      </c>
      <c r="C23" s="20" t="s">
        <v>19</v>
      </c>
    </row>
    <row r="24" spans="1:4" ht="15" thickBot="1" x14ac:dyDescent="0.35">
      <c r="A24" s="21" t="s">
        <v>24</v>
      </c>
      <c r="B24" s="22">
        <f>IF(B21-VLOOKUP('Planungstool Heizlast'!B8,Leistungsdaten!Q2:R214,2,TRUE)&gt;0,B21-VLOOKUP('Planungstool Heizlast'!B8,Leistungsdaten!Q2:R214,2,TRUE),0)</f>
        <v>0</v>
      </c>
      <c r="C24" s="23" t="s">
        <v>4</v>
      </c>
    </row>
    <row r="25" spans="1:4" x14ac:dyDescent="0.3">
      <c r="A25" s="17" t="s">
        <v>25</v>
      </c>
    </row>
    <row r="26" spans="1:4" x14ac:dyDescent="0.3">
      <c r="A26" s="40" t="s">
        <v>90</v>
      </c>
      <c r="B26" s="40"/>
      <c r="C26" s="40"/>
      <c r="D26" s="40"/>
    </row>
    <row r="27" spans="1:4" ht="17.25" customHeight="1" x14ac:dyDescent="0.3">
      <c r="A27" s="40"/>
      <c r="B27" s="40"/>
      <c r="C27" s="40"/>
      <c r="D27" s="40"/>
    </row>
    <row r="50" spans="1:6" ht="15" thickBot="1" x14ac:dyDescent="0.35"/>
    <row r="51" spans="1:6" x14ac:dyDescent="0.3">
      <c r="A51" s="37" t="s">
        <v>82</v>
      </c>
      <c r="B51" s="38"/>
      <c r="C51" s="39"/>
    </row>
    <row r="52" spans="1:6" x14ac:dyDescent="0.3">
      <c r="A52" s="9" t="s">
        <v>63</v>
      </c>
      <c r="B52" s="26">
        <f>IF(B4="EU08L",Leistungsdaten!B250,IF(B4="EU13L",Leistungsdaten!B251,IF(B4="EU15L",Leistungsdaten!B252,IF(B4="EU20L",Leistungsdaten!B253,))))*Leistungsdaten!B259</f>
        <v>5.73</v>
      </c>
      <c r="C52" s="27"/>
    </row>
    <row r="53" spans="1:6" x14ac:dyDescent="0.3">
      <c r="A53" s="9" t="s">
        <v>67</v>
      </c>
      <c r="B53" s="12">
        <f>'Temperaturstunden profile'!C46</f>
        <v>17000</v>
      </c>
      <c r="C53" s="27" t="s">
        <v>44</v>
      </c>
    </row>
    <row r="54" spans="1:6" x14ac:dyDescent="0.3">
      <c r="A54" s="9" t="s">
        <v>68</v>
      </c>
      <c r="B54" s="12">
        <f>B17/1000*1.163*365*30</f>
        <v>1782.8790000000001</v>
      </c>
      <c r="C54" s="27" t="s">
        <v>44</v>
      </c>
    </row>
    <row r="55" spans="1:6" x14ac:dyDescent="0.3">
      <c r="A55" s="9" t="s">
        <v>75</v>
      </c>
      <c r="B55" s="12">
        <f ca="1">B24*'Temperaturstunden profile'!B58</f>
        <v>0</v>
      </c>
      <c r="C55" s="27" t="s">
        <v>44</v>
      </c>
      <c r="F55" s="24"/>
    </row>
    <row r="56" spans="1:6" x14ac:dyDescent="0.3">
      <c r="A56" s="18" t="s">
        <v>100</v>
      </c>
      <c r="B56" s="28">
        <f ca="1">(B53-B54)/B52+B54/Leistungsdaten!B254+B55</f>
        <v>3051.8883525305409</v>
      </c>
      <c r="C56" s="29" t="s">
        <v>44</v>
      </c>
      <c r="F56" s="24"/>
    </row>
    <row r="57" spans="1:6" x14ac:dyDescent="0.3">
      <c r="A57" s="9" t="s">
        <v>101</v>
      </c>
      <c r="B57" s="12">
        <f ca="1">(B53-B55-B54)/B52*Zusatzparameter!B4</f>
        <v>531.13860383944154</v>
      </c>
      <c r="C57" s="27" t="s">
        <v>76</v>
      </c>
    </row>
    <row r="58" spans="1:6" x14ac:dyDescent="0.3">
      <c r="A58" s="9" t="s">
        <v>102</v>
      </c>
      <c r="B58" s="12">
        <f>B54/Leistungsdaten!B254*Zusatzparameter!B4</f>
        <v>79.239066666666673</v>
      </c>
      <c r="C58" s="27" t="s">
        <v>76</v>
      </c>
    </row>
    <row r="59" spans="1:6" x14ac:dyDescent="0.3">
      <c r="A59" s="9" t="s">
        <v>103</v>
      </c>
      <c r="B59" s="12">
        <f ca="1">B55*Zusatzparameter!B4</f>
        <v>0</v>
      </c>
      <c r="C59" s="27" t="s">
        <v>76</v>
      </c>
    </row>
    <row r="60" spans="1:6" ht="15" thickBot="1" x14ac:dyDescent="0.35">
      <c r="A60" s="21" t="s">
        <v>104</v>
      </c>
      <c r="B60" s="30">
        <f ca="1">SUM(B57:B59)</f>
        <v>610.37767050610819</v>
      </c>
      <c r="C60" s="31" t="s">
        <v>76</v>
      </c>
    </row>
    <row r="83" spans="1:2" x14ac:dyDescent="0.3">
      <c r="A83" s="17" t="s">
        <v>80</v>
      </c>
    </row>
    <row r="86" spans="1:2" x14ac:dyDescent="0.3">
      <c r="A86" s="14"/>
      <c r="B86" s="15" t="s">
        <v>119</v>
      </c>
    </row>
    <row r="87" spans="1:2" x14ac:dyDescent="0.3">
      <c r="B87" s="15" t="s">
        <v>110</v>
      </c>
    </row>
    <row r="88" spans="1:2" x14ac:dyDescent="0.3">
      <c r="B88" s="16" t="s">
        <v>57</v>
      </c>
    </row>
    <row r="89" spans="1:2" x14ac:dyDescent="0.3">
      <c r="B89" s="16" t="s">
        <v>27</v>
      </c>
    </row>
  </sheetData>
  <sheetProtection algorithmName="SHA-512" hashValue="rAFhWkAM1LTzYoAKLnTenLfU6m1D1Pa+44dXjkMXIJjeJYT42FQ51adl8m1fzOpizJJbvv29tb88Ft1OWxOO5A==" saltValue="RyAvGEVeL/gixsgSMYw3Rg==" spinCount="100000" sheet="1" objects="1" scenarios="1"/>
  <mergeCells count="4">
    <mergeCell ref="A15:C15"/>
    <mergeCell ref="A3:C3"/>
    <mergeCell ref="A51:C51"/>
    <mergeCell ref="A26:D27"/>
  </mergeCells>
  <dataValidations count="8">
    <dataValidation type="list" allowBlank="1" showInputMessage="1" showErrorMessage="1" sqref="B4" xr:uid="{EC780263-93E7-4676-BD19-045FC1701288}">
      <formula1>"EU08L, EU13L, EU15L, EU20L"</formula1>
    </dataValidation>
    <dataValidation type="list" allowBlank="1" showInputMessage="1" showErrorMessage="1" sqref="B10" xr:uid="{E356E6F0-6725-4B83-97AA-F37B7B40534C}">
      <formula1>"Passivhaus, Niedrigenergiehaus, Neubau, Bestand Gebäudehülle saniert, Bestand BJ &gt; 2000, Bestand BJ &gt; 1980, Bestand BJ &gt; 1960"</formula1>
    </dataValidation>
    <dataValidation type="list" allowBlank="1" showInputMessage="1" showErrorMessage="1" sqref="B13" xr:uid="{C060DB87-D7E3-4201-8036-FBBCADA563EC}">
      <formula1>"keiner, gering, mittel, hoch"</formula1>
    </dataValidation>
    <dataValidation type="list" allowBlank="1" showInputMessage="1" showErrorMessage="1" sqref="B12" xr:uid="{BC4ECCE2-BEB3-481C-B3D0-653AF5E938BA}">
      <formula1>"0,1,2,3,4,5,6,7,8,9,10,11,12,13,14,15,16,17,18,19,20"</formula1>
    </dataValidation>
    <dataValidation type="list" allowBlank="1" showInputMessage="1" showErrorMessage="1" sqref="B8" xr:uid="{2918E423-CE12-4C53-A1F5-F5E1EACA476B}">
      <formula1>"-5,-6,-7,-8,-9,-10,-11,-12,-13,-14,-15,-16,-17,-18,-19,-20,-22,-23"</formula1>
    </dataValidation>
    <dataValidation type="list" allowBlank="1" showInputMessage="1" showErrorMessage="1" sqref="B6" xr:uid="{7C8203A0-1E39-4FDF-A97A-FD47E5A76807}">
      <formula1>"spez. Heizlast,Heizlast,Ölverbrauch,Gasverbrauch"</formula1>
    </dataValidation>
    <dataValidation type="list" allowBlank="1" showInputMessage="1" showErrorMessage="1" sqref="B9" xr:uid="{CDD1A29E-9437-4EB5-AA64-3D1D5E51B3DF}">
      <formula1>"Fußbodenheizung 35°C, Niedertemperaturheizkörper 45°C, Heizkörper 55°C, Hochtemperaturheizkörper 65°C"</formula1>
    </dataValidation>
    <dataValidation type="list" allowBlank="1" showInputMessage="1" showErrorMessage="1" sqref="B5" xr:uid="{0B03E4B4-9C58-449E-BB09-8B5931E3C4E9}">
      <formula1>"1,2,3,4,5,6"</formula1>
    </dataValidation>
  </dataValidations>
  <hyperlinks>
    <hyperlink ref="B88" r:id="rId1" xr:uid="{42D750AD-CAC4-462F-BD3D-4E377C73AB34}"/>
    <hyperlink ref="B89" r:id="rId2" display="http://www.lambda-wp.at/" xr:uid="{339E10BC-E43F-430E-BFBF-45FD3AA1D473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EA1F-19AC-44A7-83C2-418CA41A8AEF}">
  <sheetPr codeName="Tabelle2"/>
  <dimension ref="A1:C10"/>
  <sheetViews>
    <sheetView workbookViewId="0">
      <selection activeCell="G15" sqref="G15"/>
    </sheetView>
  </sheetViews>
  <sheetFormatPr baseColWidth="10" defaultRowHeight="14.4" x14ac:dyDescent="0.3"/>
  <cols>
    <col min="1" max="1" width="31.5546875" bestFit="1" customWidth="1"/>
    <col min="2" max="2" width="19.109375" customWidth="1"/>
  </cols>
  <sheetData>
    <row r="1" spans="1:3" x14ac:dyDescent="0.3">
      <c r="A1" s="37" t="s">
        <v>95</v>
      </c>
      <c r="B1" s="38"/>
      <c r="C1" s="39"/>
    </row>
    <row r="2" spans="1:3" x14ac:dyDescent="0.3">
      <c r="A2" s="33" t="s">
        <v>96</v>
      </c>
      <c r="B2" s="32">
        <v>0.1</v>
      </c>
      <c r="C2" s="5" t="s">
        <v>64</v>
      </c>
    </row>
    <row r="3" spans="1:3" x14ac:dyDescent="0.3">
      <c r="A3" s="33" t="s">
        <v>97</v>
      </c>
      <c r="B3" s="32">
        <v>0.08</v>
      </c>
      <c r="C3" s="5" t="s">
        <v>64</v>
      </c>
    </row>
    <row r="4" spans="1:3" x14ac:dyDescent="0.3">
      <c r="A4" s="33" t="s">
        <v>98</v>
      </c>
      <c r="B4" s="32">
        <v>0.2</v>
      </c>
      <c r="C4" s="5" t="s">
        <v>64</v>
      </c>
    </row>
    <row r="5" spans="1:3" ht="15" thickBot="1" x14ac:dyDescent="0.35">
      <c r="A5" s="34" t="s">
        <v>99</v>
      </c>
      <c r="B5" s="35">
        <v>0.06</v>
      </c>
      <c r="C5" s="8" t="s">
        <v>64</v>
      </c>
    </row>
    <row r="6" spans="1:3" ht="15" thickBot="1" x14ac:dyDescent="0.35"/>
    <row r="7" spans="1:3" x14ac:dyDescent="0.3">
      <c r="A7" s="37" t="s">
        <v>106</v>
      </c>
      <c r="B7" s="38"/>
      <c r="C7" s="39"/>
    </row>
    <row r="8" spans="1:3" x14ac:dyDescent="0.3">
      <c r="A8" s="33" t="s">
        <v>105</v>
      </c>
      <c r="B8" s="41" t="s">
        <v>118</v>
      </c>
      <c r="C8" s="42"/>
    </row>
    <row r="9" spans="1:3" ht="15" thickBot="1" x14ac:dyDescent="0.35">
      <c r="A9" s="34" t="s">
        <v>107</v>
      </c>
      <c r="B9" s="7">
        <v>0</v>
      </c>
      <c r="C9" s="8" t="s">
        <v>5</v>
      </c>
    </row>
    <row r="10" spans="1:3" x14ac:dyDescent="0.3">
      <c r="A10" s="36" t="s">
        <v>108</v>
      </c>
    </row>
  </sheetData>
  <sheetProtection formatCells="0"/>
  <mergeCells count="3">
    <mergeCell ref="A1:C1"/>
    <mergeCell ref="A7:C7"/>
    <mergeCell ref="B8:C8"/>
  </mergeCells>
  <dataValidations count="2">
    <dataValidation type="list" allowBlank="1" showInputMessage="1" showErrorMessage="1" sqref="B8" xr:uid="{9F1718C0-B46A-4111-824E-5346FDD002EC}">
      <formula1>"direkt, Pufferspeicher, Kombispeicher"</formula1>
    </dataValidation>
    <dataValidation type="list" allowBlank="1" showInputMessage="1" showErrorMessage="1" sqref="B9" xr:uid="{C46A31F6-5EFE-4581-A6D4-356C52B7E793}">
      <formula1>"0, 10, 20, 30"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D726-F356-4FFE-82FE-07040407C9D0}">
  <sheetPr codeName="Tabelle3"/>
  <dimension ref="A1:T259"/>
  <sheetViews>
    <sheetView topLeftCell="A199" zoomScale="70" zoomScaleNormal="70" workbookViewId="0">
      <selection activeCell="B254" sqref="B254"/>
    </sheetView>
  </sheetViews>
  <sheetFormatPr baseColWidth="10" defaultRowHeight="14.4" x14ac:dyDescent="0.3"/>
  <cols>
    <col min="1" max="1" width="15.6640625" bestFit="1" customWidth="1"/>
    <col min="2" max="3" width="21.5546875" bestFit="1" customWidth="1"/>
    <col min="5" max="5" width="14.5546875" bestFit="1" customWidth="1"/>
    <col min="6" max="7" width="21.5546875" bestFit="1" customWidth="1"/>
    <col min="9" max="9" width="14.5546875" bestFit="1" customWidth="1"/>
    <col min="10" max="11" width="21.5546875" bestFit="1" customWidth="1"/>
    <col min="13" max="13" width="14.88671875" bestFit="1" customWidth="1"/>
    <col min="14" max="14" width="22.21875" bestFit="1" customWidth="1"/>
    <col min="15" max="15" width="18.33203125" bestFit="1" customWidth="1"/>
  </cols>
  <sheetData>
    <row r="1" spans="1:20" x14ac:dyDescent="0.3">
      <c r="A1" t="s">
        <v>22</v>
      </c>
      <c r="B1" t="s">
        <v>20</v>
      </c>
      <c r="C1" t="s">
        <v>23</v>
      </c>
      <c r="E1" t="s">
        <v>22</v>
      </c>
      <c r="F1" t="s">
        <v>21</v>
      </c>
      <c r="G1" t="s">
        <v>23</v>
      </c>
      <c r="I1" t="s">
        <v>22</v>
      </c>
      <c r="J1" t="s">
        <v>112</v>
      </c>
      <c r="K1" t="s">
        <v>23</v>
      </c>
      <c r="M1" t="s">
        <v>22</v>
      </c>
      <c r="N1" t="s">
        <v>114</v>
      </c>
      <c r="O1" t="s">
        <v>23</v>
      </c>
      <c r="Q1" t="s">
        <v>22</v>
      </c>
      <c r="R1" t="s">
        <v>30</v>
      </c>
      <c r="S1" t="s">
        <v>23</v>
      </c>
      <c r="T1" t="s">
        <v>31</v>
      </c>
    </row>
    <row r="2" spans="1:20" x14ac:dyDescent="0.3">
      <c r="A2">
        <v>-25.426162982617701</v>
      </c>
      <c r="B2">
        <v>5.15651001385279</v>
      </c>
      <c r="C2">
        <f>IF(A2&lt;'Planungstool Heizlast'!$B$8,'Planungstool Heizlast'!$B$21,IF(A2&gt;15,'Planungstool Heizlast'!$B$20,'Planungstool Heizlast'!$B$19/(15-'Planungstool Heizlast'!$B$8)*(15-Leistungsdaten!A2)+'Planungstool Heizlast'!$B$20))</f>
        <v>9.7513214333593989</v>
      </c>
      <c r="E2">
        <v>-22.884017253265799</v>
      </c>
      <c r="F2">
        <v>9.1909950002344605</v>
      </c>
      <c r="G2">
        <f>IF(E2&lt;'Planungstool Heizlast'!$B$8,'Planungstool Heizlast'!$B$21,IF(E2&gt;15,'Planungstool Heizlast'!$B$20,'Planungstool Heizlast'!$B$19/(15-'Planungstool Heizlast'!$B$8)*(15-Leistungsdaten!E2)+'Planungstool Heizlast'!$B$20))</f>
        <v>9.7513214333593989</v>
      </c>
      <c r="I2">
        <v>-20.832959156620301</v>
      </c>
      <c r="J2">
        <v>12.1810744943666</v>
      </c>
      <c r="K2">
        <f>IF(I2&lt;'Planungstool Heizlast'!$B$8,'Planungstool Heizlast'!$B$21,IF(I2&gt;15,'Planungstool Heizlast'!$B$20,'Planungstool Heizlast'!$B$19/(15-'Planungstool Heizlast'!$B$8)*(15-Leistungsdaten!I2)+'Planungstool Heizlast'!$B$20))</f>
        <v>9.7513214333593989</v>
      </c>
      <c r="M2">
        <v>-20.947170390428798</v>
      </c>
      <c r="N2">
        <v>14.913307838828</v>
      </c>
      <c r="O2">
        <f>IF(M2&lt;'Planungstool Heizlast'!$B$8,'Planungstool Heizlast'!$B$21,IF(M2&gt;15,'Planungstool Heizlast'!$B$20,'Planungstool Heizlast'!$B$19/(15-'Planungstool Heizlast'!$B$8)*(15-Leistungsdaten!M2)+'Planungstool Heizlast'!$B$20))</f>
        <v>9.7513214333593989</v>
      </c>
      <c r="Q2" s="1">
        <f>IF('Planungstool Heizlast'!$B$4="EU13L",Leistungsdaten!E2,IF('Planungstool Heizlast'!$B$4="EU08L",A2,IF('Planungstool Heizlast'!$B$4="EU15L",I2,IF('Planungstool Heizlast'!$B$4="EU20L",M2,""))))</f>
        <v>-20.832959156620301</v>
      </c>
      <c r="R2" s="1">
        <f>IF(OR('Planungstool Heizlast'!$B$9="Fußbodenheizung 35°C",'Planungstool Heizlast'!$B$9="Niedertemperaturheizkörper 45°C"),IF('Planungstool Heizlast'!$B$4="EU13L",Leistungsdaten!F2,IF('Planungstool Heizlast'!$B$4="EU08L",Leistungsdaten!B2,IF('Planungstool Heizlast'!$B$4="EU15L",J2,IF('Planungstool Heizlast'!$B$4="EU20L",N2,"")))),IF('Planungstool Heizlast'!$B$4="EU13L",Leistungsdaten!F2,IF('Planungstool Heizlast'!$B$4="EU08L",Leistungsdaten!B2,IF('Planungstool Heizlast'!$B$4="EU15L",J2,IF('Planungstool Heizlast'!$B$4="EU20L",N2,""))))*0.9)*'Planungstool Heizlast'!$B$5</f>
        <v>12.1810744943666</v>
      </c>
      <c r="S2" s="1">
        <f>IF('Planungstool Heizlast'!$B$4="EU13L",Leistungsdaten!G2,IF('Planungstool Heizlast'!$B$4="EU08L",Leistungsdaten!C2,IF('Planungstool Heizlast'!$B$4="EU15L",K2,IF('Planungstool Heizlast'!$B$4="EU20L",O2,""))))*$B$256</f>
        <v>9.7513214333593989</v>
      </c>
      <c r="T2" s="1">
        <f>R2-S2</f>
        <v>2.4297530610072009</v>
      </c>
    </row>
    <row r="3" spans="1:20" x14ac:dyDescent="0.3">
      <c r="A3">
        <v>-25.215545410933402</v>
      </c>
      <c r="B3">
        <v>5.1907939117668898</v>
      </c>
      <c r="C3">
        <f>IF(A3&lt;'Planungstool Heizlast'!$B$8,'Planungstool Heizlast'!$B$21,IF(A3&gt;15,'Planungstool Heizlast'!$B$20,'Planungstool Heizlast'!$B$19/(15-'Planungstool Heizlast'!$B$8)*(15-Leistungsdaten!A3)+'Planungstool Heizlast'!$B$20))</f>
        <v>9.7513214333593989</v>
      </c>
      <c r="E3">
        <v>-22.66284218853</v>
      </c>
      <c r="F3">
        <v>9.2467707228961906</v>
      </c>
      <c r="G3">
        <f>IF(E3&lt;'Planungstool Heizlast'!$B$8,'Planungstool Heizlast'!$B$21,IF(E3&gt;15,'Planungstool Heizlast'!$B$20,'Planungstool Heizlast'!$B$19/(15-'Planungstool Heizlast'!$B$8)*(15-Leistungsdaten!E3)+'Planungstool Heizlast'!$B$20))</f>
        <v>9.7513214333593989</v>
      </c>
      <c r="I3">
        <v>-20.592541697727299</v>
      </c>
      <c r="J3">
        <v>12.2914986378058</v>
      </c>
      <c r="K3">
        <f>IF(I3&lt;'Planungstool Heizlast'!$B$8,'Planungstool Heizlast'!$B$21,IF(I3&gt;15,'Planungstool Heizlast'!$B$20,'Planungstool Heizlast'!$B$19/(15-'Planungstool Heizlast'!$B$8)*(15-Leistungsdaten!I3)+'Planungstool Heizlast'!$B$20))</f>
        <v>9.7513214333593989</v>
      </c>
      <c r="M3">
        <v>-20.722888965517399</v>
      </c>
      <c r="N3">
        <v>15.0619356587528</v>
      </c>
      <c r="O3">
        <f>IF(M3&lt;'Planungstool Heizlast'!$B$8,'Planungstool Heizlast'!$B$21,IF(M3&gt;15,'Planungstool Heizlast'!$B$20,'Planungstool Heizlast'!$B$19/(15-'Planungstool Heizlast'!$B$8)*(15-Leistungsdaten!M3)+'Planungstool Heizlast'!$B$20))</f>
        <v>9.7513214333593989</v>
      </c>
      <c r="Q3" s="1">
        <f>IF('Planungstool Heizlast'!$B$4="EU13L",Leistungsdaten!E3,IF('Planungstool Heizlast'!$B$4="EU08L",A3,IF('Planungstool Heizlast'!$B$4="EU15L",I3,IF('Planungstool Heizlast'!$B$4="EU20L",M3,""))))</f>
        <v>-20.592541697727299</v>
      </c>
      <c r="R3" s="1">
        <f>IF(OR('Planungstool Heizlast'!$B$9="Fußbodenheizung 35°C",'Planungstool Heizlast'!$B$9="Niedertemperaturheizkörper 45°C"),IF('Planungstool Heizlast'!$B$4="EU13L",Leistungsdaten!F3,IF('Planungstool Heizlast'!$B$4="EU08L",Leistungsdaten!B3,IF('Planungstool Heizlast'!$B$4="EU15L",J3,IF('Planungstool Heizlast'!$B$4="EU20L",N3,"")))),IF('Planungstool Heizlast'!$B$4="EU13L",Leistungsdaten!F3,IF('Planungstool Heizlast'!$B$4="EU08L",Leistungsdaten!B3,IF('Planungstool Heizlast'!$B$4="EU15L",J3,IF('Planungstool Heizlast'!$B$4="EU20L",N3,""))))*0.9)*'Planungstool Heizlast'!$B$5</f>
        <v>12.2914986378058</v>
      </c>
      <c r="S3" s="1">
        <f>IF('Planungstool Heizlast'!$B$4="EU13L",Leistungsdaten!G3,IF('Planungstool Heizlast'!$B$4="EU08L",Leistungsdaten!C3,IF('Planungstool Heizlast'!$B$4="EU15L",K3,IF('Planungstool Heizlast'!$B$4="EU20L",O3,""))))*$B$256</f>
        <v>9.7513214333593989</v>
      </c>
      <c r="T3" s="1">
        <f t="shared" ref="T3:T20" si="0">R3-S3</f>
        <v>2.540177204446401</v>
      </c>
    </row>
    <row r="4" spans="1:20" x14ac:dyDescent="0.3">
      <c r="A4">
        <v>-25.004927839249099</v>
      </c>
      <c r="B4">
        <v>5.2250778096809896</v>
      </c>
      <c r="C4">
        <f>IF(A4&lt;'Planungstool Heizlast'!$B$8,'Planungstool Heizlast'!$B$21,IF(A4&gt;15,'Planungstool Heizlast'!$B$20,'Planungstool Heizlast'!$B$19/(15-'Planungstool Heizlast'!$B$8)*(15-Leistungsdaten!A4)+'Planungstool Heizlast'!$B$20))</f>
        <v>9.7513214333593989</v>
      </c>
      <c r="E4">
        <v>-22.4416671237942</v>
      </c>
      <c r="F4">
        <v>9.3025464455579208</v>
      </c>
      <c r="G4">
        <f>IF(E4&lt;'Planungstool Heizlast'!$B$8,'Planungstool Heizlast'!$B$21,IF(E4&gt;15,'Planungstool Heizlast'!$B$20,'Planungstool Heizlast'!$B$19/(15-'Planungstool Heizlast'!$B$8)*(15-Leistungsdaten!E4)+'Planungstool Heizlast'!$B$20))</f>
        <v>9.7513214333593989</v>
      </c>
      <c r="I4">
        <v>-20.362593570776198</v>
      </c>
      <c r="J4">
        <v>12.3480977510117</v>
      </c>
      <c r="K4">
        <f>IF(I4&lt;'Planungstool Heizlast'!$B$8,'Planungstool Heizlast'!$B$21,IF(I4&gt;15,'Planungstool Heizlast'!$B$20,'Planungstool Heizlast'!$B$19/(15-'Planungstool Heizlast'!$B$8)*(15-Leistungsdaten!I4)+'Planungstool Heizlast'!$B$20))</f>
        <v>9.7513214333593989</v>
      </c>
      <c r="M4">
        <v>-20.5059734735846</v>
      </c>
      <c r="N4">
        <v>15.151858020224299</v>
      </c>
      <c r="O4">
        <f>IF(M4&lt;'Planungstool Heizlast'!$B$8,'Planungstool Heizlast'!$B$21,IF(M4&gt;15,'Planungstool Heizlast'!$B$20,'Planungstool Heizlast'!$B$19/(15-'Planungstool Heizlast'!$B$8)*(15-Leistungsdaten!M4)+'Planungstool Heizlast'!$B$20))</f>
        <v>9.7513214333593989</v>
      </c>
      <c r="Q4" s="1">
        <f>IF('Planungstool Heizlast'!$B$4="EU13L",Leistungsdaten!E4,IF('Planungstool Heizlast'!$B$4="EU08L",A4,IF('Planungstool Heizlast'!$B$4="EU15L",I4,IF('Planungstool Heizlast'!$B$4="EU20L",M4,""))))</f>
        <v>-20.362593570776198</v>
      </c>
      <c r="R4" s="1">
        <f>IF(OR('Planungstool Heizlast'!$B$9="Fußbodenheizung 35°C",'Planungstool Heizlast'!$B$9="Niedertemperaturheizkörper 45°C"),IF('Planungstool Heizlast'!$B$4="EU13L",Leistungsdaten!F4,IF('Planungstool Heizlast'!$B$4="EU08L",Leistungsdaten!B4,IF('Planungstool Heizlast'!$B$4="EU15L",J4,IF('Planungstool Heizlast'!$B$4="EU20L",N4,"")))),IF('Planungstool Heizlast'!$B$4="EU13L",Leistungsdaten!F4,IF('Planungstool Heizlast'!$B$4="EU08L",Leistungsdaten!B4,IF('Planungstool Heizlast'!$B$4="EU15L",J4,IF('Planungstool Heizlast'!$B$4="EU20L",N4,""))))*0.9)*'Planungstool Heizlast'!$B$5</f>
        <v>12.3480977510117</v>
      </c>
      <c r="S4" s="1">
        <f>IF('Planungstool Heizlast'!$B$4="EU13L",Leistungsdaten!G4,IF('Planungstool Heizlast'!$B$4="EU08L",Leistungsdaten!C4,IF('Planungstool Heizlast'!$B$4="EU15L",K4,IF('Planungstool Heizlast'!$B$4="EU20L",O4,""))))*$B$256</f>
        <v>9.7513214333593989</v>
      </c>
      <c r="T4" s="1">
        <f t="shared" si="0"/>
        <v>2.5967763176523011</v>
      </c>
    </row>
    <row r="5" spans="1:20" x14ac:dyDescent="0.3">
      <c r="A5">
        <v>-24.7943102675648</v>
      </c>
      <c r="B5">
        <v>5.2593617075950903</v>
      </c>
      <c r="C5">
        <f>IF(A5&lt;'Planungstool Heizlast'!$B$8,'Planungstool Heizlast'!$B$21,IF(A5&gt;15,'Planungstool Heizlast'!$B$20,'Planungstool Heizlast'!$B$19/(15-'Planungstool Heizlast'!$B$8)*(15-Leistungsdaten!A5)+'Planungstool Heizlast'!$B$20))</f>
        <v>9.7513214333593989</v>
      </c>
      <c r="E5">
        <v>-22.220492059058401</v>
      </c>
      <c r="F5">
        <v>9.3583221682196491</v>
      </c>
      <c r="G5">
        <f>IF(E5&lt;'Planungstool Heizlast'!$B$8,'Planungstool Heizlast'!$B$21,IF(E5&gt;15,'Planungstool Heizlast'!$B$20,'Planungstool Heizlast'!$B$19/(15-'Planungstool Heizlast'!$B$8)*(15-Leistungsdaten!E5)+'Planungstool Heizlast'!$B$20))</f>
        <v>9.7513214333593989</v>
      </c>
      <c r="I5">
        <v>-20.115463114907101</v>
      </c>
      <c r="J5">
        <v>12.458796596524</v>
      </c>
      <c r="K5">
        <f>IF(I5&lt;'Planungstool Heizlast'!$B$8,'Planungstool Heizlast'!$B$21,IF(I5&gt;15,'Planungstool Heizlast'!$B$20,'Planungstool Heizlast'!$B$19/(15-'Planungstool Heizlast'!$B$8)*(15-Leistungsdaten!I5)+'Planungstool Heizlast'!$B$20))</f>
        <v>9.7513214333593989</v>
      </c>
      <c r="M5">
        <v>-20.2810860126358</v>
      </c>
      <c r="N5">
        <v>15.3024958820568</v>
      </c>
      <c r="O5">
        <f>IF(M5&lt;'Planungstool Heizlast'!$B$8,'Planungstool Heizlast'!$B$21,IF(M5&gt;15,'Planungstool Heizlast'!$B$20,'Planungstool Heizlast'!$B$19/(15-'Planungstool Heizlast'!$B$8)*(15-Leistungsdaten!M5)+'Planungstool Heizlast'!$B$20))</f>
        <v>9.7513214333593989</v>
      </c>
      <c r="Q5" s="1">
        <f>IF('Planungstool Heizlast'!$B$4="EU13L",Leistungsdaten!E5,IF('Planungstool Heizlast'!$B$4="EU08L",A5,IF('Planungstool Heizlast'!$B$4="EU15L",I5,IF('Planungstool Heizlast'!$B$4="EU20L",M5,""))))</f>
        <v>-20.115463114907101</v>
      </c>
      <c r="R5" s="1">
        <f>IF(OR('Planungstool Heizlast'!$B$9="Fußbodenheizung 35°C",'Planungstool Heizlast'!$B$9="Niedertemperaturheizkörper 45°C"),IF('Planungstool Heizlast'!$B$4="EU13L",Leistungsdaten!F5,IF('Planungstool Heizlast'!$B$4="EU08L",Leistungsdaten!B5,IF('Planungstool Heizlast'!$B$4="EU15L",J5,IF('Planungstool Heizlast'!$B$4="EU20L",N5,"")))),IF('Planungstool Heizlast'!$B$4="EU13L",Leistungsdaten!F5,IF('Planungstool Heizlast'!$B$4="EU08L",Leistungsdaten!B5,IF('Planungstool Heizlast'!$B$4="EU15L",J5,IF('Planungstool Heizlast'!$B$4="EU20L",N5,""))))*0.9)*'Planungstool Heizlast'!$B$5</f>
        <v>12.458796596524</v>
      </c>
      <c r="S5" s="1">
        <f>IF('Planungstool Heizlast'!$B$4="EU13L",Leistungsdaten!G5,IF('Planungstool Heizlast'!$B$4="EU08L",Leistungsdaten!C5,IF('Planungstool Heizlast'!$B$4="EU15L",K5,IF('Planungstool Heizlast'!$B$4="EU20L",O5,""))))*$B$256</f>
        <v>9.7513214333593989</v>
      </c>
      <c r="T5" s="1">
        <f t="shared" si="0"/>
        <v>2.7074751631646006</v>
      </c>
    </row>
    <row r="6" spans="1:20" x14ac:dyDescent="0.3">
      <c r="A6">
        <v>-24.583692695880501</v>
      </c>
      <c r="B6">
        <v>5.2936456055091901</v>
      </c>
      <c r="C6">
        <f>IF(A6&lt;'Planungstool Heizlast'!$B$8,'Planungstool Heizlast'!$B$21,IF(A6&gt;15,'Planungstool Heizlast'!$B$20,'Planungstool Heizlast'!$B$19/(15-'Planungstool Heizlast'!$B$8)*(15-Leistungsdaten!A6)+'Planungstool Heizlast'!$B$20))</f>
        <v>9.7513214333593989</v>
      </c>
      <c r="E6">
        <v>-21.999316994322601</v>
      </c>
      <c r="F6">
        <v>9.4140978908813793</v>
      </c>
      <c r="G6">
        <f>IF(E6&lt;'Planungstool Heizlast'!$B$8,'Planungstool Heizlast'!$B$21,IF(E6&gt;15,'Planungstool Heizlast'!$B$20,'Planungstool Heizlast'!$B$19/(15-'Planungstool Heizlast'!$B$8)*(15-Leistungsdaten!E6)+'Planungstool Heizlast'!$B$20))</f>
        <v>9.7513214333593989</v>
      </c>
      <c r="I6">
        <v>-19.868021752000502</v>
      </c>
      <c r="J6">
        <v>12.569961724100899</v>
      </c>
      <c r="K6">
        <f>IF(I6&lt;'Planungstool Heizlast'!$B$8,'Planungstool Heizlast'!$B$21,IF(I6&gt;15,'Planungstool Heizlast'!$B$20,'Planungstool Heizlast'!$B$19/(15-'Planungstool Heizlast'!$B$8)*(15-Leistungsdaten!I6)+'Planungstool Heizlast'!$B$20))</f>
        <v>9.7513214333593989</v>
      </c>
      <c r="M6">
        <v>-20.055846989193501</v>
      </c>
      <c r="N6">
        <v>15.4543093413098</v>
      </c>
      <c r="O6">
        <f>IF(M6&lt;'Planungstool Heizlast'!$B$8,'Planungstool Heizlast'!$B$21,IF(M6&gt;15,'Planungstool Heizlast'!$B$20,'Planungstool Heizlast'!$B$19/(15-'Planungstool Heizlast'!$B$8)*(15-Leistungsdaten!M6)+'Planungstool Heizlast'!$B$20))</f>
        <v>9.7513214333593989</v>
      </c>
      <c r="Q6" s="1">
        <f>IF('Planungstool Heizlast'!$B$4="EU13L",Leistungsdaten!E6,IF('Planungstool Heizlast'!$B$4="EU08L",A6,IF('Planungstool Heizlast'!$B$4="EU15L",I6,IF('Planungstool Heizlast'!$B$4="EU20L",M6,""))))</f>
        <v>-19.868021752000502</v>
      </c>
      <c r="R6" s="1">
        <f>IF(OR('Planungstool Heizlast'!$B$9="Fußbodenheizung 35°C",'Planungstool Heizlast'!$B$9="Niedertemperaturheizkörper 45°C"),IF('Planungstool Heizlast'!$B$4="EU13L",Leistungsdaten!F6,IF('Planungstool Heizlast'!$B$4="EU08L",Leistungsdaten!B6,IF('Planungstool Heizlast'!$B$4="EU15L",J6,IF('Planungstool Heizlast'!$B$4="EU20L",N6,"")))),IF('Planungstool Heizlast'!$B$4="EU13L",Leistungsdaten!F6,IF('Planungstool Heizlast'!$B$4="EU08L",Leistungsdaten!B6,IF('Planungstool Heizlast'!$B$4="EU15L",J6,IF('Planungstool Heizlast'!$B$4="EU20L",N6,""))))*0.9)*'Planungstool Heizlast'!$B$5</f>
        <v>12.569961724100899</v>
      </c>
      <c r="S6" s="1">
        <f>IF('Planungstool Heizlast'!$B$4="EU13L",Leistungsdaten!G6,IF('Planungstool Heizlast'!$B$4="EU08L",Leistungsdaten!C6,IF('Planungstool Heizlast'!$B$4="EU15L",K6,IF('Planungstool Heizlast'!$B$4="EU20L",O6,""))))*$B$256</f>
        <v>9.7513214333593989</v>
      </c>
      <c r="T6" s="1">
        <f t="shared" si="0"/>
        <v>2.8186402907415005</v>
      </c>
    </row>
    <row r="7" spans="1:20" x14ac:dyDescent="0.3">
      <c r="A7">
        <v>-24.373075124196198</v>
      </c>
      <c r="B7">
        <v>5.3279295034232899</v>
      </c>
      <c r="C7">
        <f>IF(A7&lt;'Planungstool Heizlast'!$B$8,'Planungstool Heizlast'!$B$21,IF(A7&gt;15,'Planungstool Heizlast'!$B$20,'Planungstool Heizlast'!$B$19/(15-'Planungstool Heizlast'!$B$8)*(15-Leistungsdaten!A7)+'Planungstool Heizlast'!$B$20))</f>
        <v>9.7513214333593989</v>
      </c>
      <c r="E7">
        <v>-21.778141929586798</v>
      </c>
      <c r="F7">
        <v>9.4698736135431094</v>
      </c>
      <c r="G7">
        <f>IF(E7&lt;'Planungstool Heizlast'!$B$8,'Planungstool Heizlast'!$B$21,IF(E7&gt;15,'Planungstool Heizlast'!$B$20,'Planungstool Heizlast'!$B$19/(15-'Planungstool Heizlast'!$B$8)*(15-Leistungsdaten!E7)+'Planungstool Heizlast'!$B$20))</f>
        <v>9.7513214333593989</v>
      </c>
      <c r="I7">
        <v>-19.637480551222801</v>
      </c>
      <c r="J7">
        <v>12.6272267525106</v>
      </c>
      <c r="K7">
        <f>IF(I7&lt;'Planungstool Heizlast'!$B$8,'Planungstool Heizlast'!$B$21,IF(I7&gt;15,'Planungstool Heizlast'!$B$20,'Planungstool Heizlast'!$B$19/(15-'Planungstool Heizlast'!$B$8)*(15-Leistungsdaten!I7)+'Planungstool Heizlast'!$B$20))</f>
        <v>9.7513214333593989</v>
      </c>
      <c r="M7">
        <v>-19.838241049683301</v>
      </c>
      <c r="N7">
        <v>15.546400742246</v>
      </c>
      <c r="O7">
        <f>IF(M7&lt;'Planungstool Heizlast'!$B$8,'Planungstool Heizlast'!$B$21,IF(M7&gt;15,'Planungstool Heizlast'!$B$20,'Planungstool Heizlast'!$B$19/(15-'Planungstool Heizlast'!$B$8)*(15-Leistungsdaten!M7)+'Planungstool Heizlast'!$B$20))</f>
        <v>9.7513214333593989</v>
      </c>
      <c r="Q7" s="1">
        <f>IF('Planungstool Heizlast'!$B$4="EU13L",Leistungsdaten!E7,IF('Planungstool Heizlast'!$B$4="EU08L",A7,IF('Planungstool Heizlast'!$B$4="EU15L",I7,IF('Planungstool Heizlast'!$B$4="EU20L",M7,""))))</f>
        <v>-19.637480551222801</v>
      </c>
      <c r="R7" s="1">
        <f>IF(OR('Planungstool Heizlast'!$B$9="Fußbodenheizung 35°C",'Planungstool Heizlast'!$B$9="Niedertemperaturheizkörper 45°C"),IF('Planungstool Heizlast'!$B$4="EU13L",Leistungsdaten!F7,IF('Planungstool Heizlast'!$B$4="EU08L",Leistungsdaten!B7,IF('Planungstool Heizlast'!$B$4="EU15L",J7,IF('Planungstool Heizlast'!$B$4="EU20L",N7,"")))),IF('Planungstool Heizlast'!$B$4="EU13L",Leistungsdaten!F7,IF('Planungstool Heizlast'!$B$4="EU08L",Leistungsdaten!B7,IF('Planungstool Heizlast'!$B$4="EU15L",J7,IF('Planungstool Heizlast'!$B$4="EU20L",N7,""))))*0.9)*'Planungstool Heizlast'!$B$5</f>
        <v>12.6272267525106</v>
      </c>
      <c r="S7" s="1">
        <f>IF('Planungstool Heizlast'!$B$4="EU13L",Leistungsdaten!G7,IF('Planungstool Heizlast'!$B$4="EU08L",Leistungsdaten!C7,IF('Planungstool Heizlast'!$B$4="EU15L",K7,IF('Planungstool Heizlast'!$B$4="EU20L",O7,""))))*$B$256</f>
        <v>9.7513214333593989</v>
      </c>
      <c r="T7" s="1">
        <f t="shared" si="0"/>
        <v>2.875905319151201</v>
      </c>
    </row>
    <row r="8" spans="1:20" x14ac:dyDescent="0.3">
      <c r="A8">
        <v>-24.162457552511899</v>
      </c>
      <c r="B8">
        <v>5.3622134013373897</v>
      </c>
      <c r="C8">
        <f>IF(A8&lt;'Planungstool Heizlast'!$B$8,'Planungstool Heizlast'!$B$21,IF(A8&gt;15,'Planungstool Heizlast'!$B$20,'Planungstool Heizlast'!$B$19/(15-'Planungstool Heizlast'!$B$8)*(15-Leistungsdaten!A8)+'Planungstool Heizlast'!$B$20))</f>
        <v>9.7513214333593989</v>
      </c>
      <c r="E8">
        <v>-21.556966864850999</v>
      </c>
      <c r="F8">
        <v>9.5256493362048396</v>
      </c>
      <c r="G8">
        <f>IF(E8&lt;'Planungstool Heizlast'!$B$8,'Planungstool Heizlast'!$B$21,IF(E8&gt;15,'Planungstool Heizlast'!$B$20,'Planungstool Heizlast'!$B$19/(15-'Planungstool Heizlast'!$B$8)*(15-Leistungsdaten!E8)+'Planungstool Heizlast'!$B$20))</f>
        <v>9.7513214333593989</v>
      </c>
      <c r="I8">
        <v>-19.389490612151</v>
      </c>
      <c r="J8">
        <v>12.7391272692148</v>
      </c>
      <c r="K8">
        <f>IF(I8&lt;'Planungstool Heizlast'!$B$8,'Planungstool Heizlast'!$B$21,IF(I8&gt;15,'Planungstool Heizlast'!$B$20,'Planungstool Heizlast'!$B$19/(15-'Planungstool Heizlast'!$B$8)*(15-Leistungsdaten!I8)+'Planungstool Heizlast'!$B$20))</f>
        <v>9.7513214333593989</v>
      </c>
      <c r="M8">
        <v>-19.6123876331765</v>
      </c>
      <c r="N8">
        <v>15.700238859281299</v>
      </c>
      <c r="O8">
        <f>IF(M8&lt;'Planungstool Heizlast'!$B$8,'Planungstool Heizlast'!$B$21,IF(M8&gt;15,'Planungstool Heizlast'!$B$20,'Planungstool Heizlast'!$B$19/(15-'Planungstool Heizlast'!$B$8)*(15-Leistungsdaten!M8)+'Planungstool Heizlast'!$B$20))</f>
        <v>9.7513214333593989</v>
      </c>
      <c r="Q8" s="1">
        <f>IF('Planungstool Heizlast'!$B$4="EU13L",Leistungsdaten!E8,IF('Planungstool Heizlast'!$B$4="EU08L",A8,IF('Planungstool Heizlast'!$B$4="EU15L",I8,IF('Planungstool Heizlast'!$B$4="EU20L",M8,""))))</f>
        <v>-19.389490612151</v>
      </c>
      <c r="R8" s="1">
        <f>IF(OR('Planungstool Heizlast'!$B$9="Fußbodenheizung 35°C",'Planungstool Heizlast'!$B$9="Niedertemperaturheizkörper 45°C"),IF('Planungstool Heizlast'!$B$4="EU13L",Leistungsdaten!F8,IF('Planungstool Heizlast'!$B$4="EU08L",Leistungsdaten!B8,IF('Planungstool Heizlast'!$B$4="EU15L",J8,IF('Planungstool Heizlast'!$B$4="EU20L",N8,"")))),IF('Planungstool Heizlast'!$B$4="EU13L",Leistungsdaten!F8,IF('Planungstool Heizlast'!$B$4="EU08L",Leistungsdaten!B8,IF('Planungstool Heizlast'!$B$4="EU15L",J8,IF('Planungstool Heizlast'!$B$4="EU20L",N8,""))))*0.9)*'Planungstool Heizlast'!$B$5</f>
        <v>12.7391272692148</v>
      </c>
      <c r="S8" s="1">
        <f>IF('Planungstool Heizlast'!$B$4="EU13L",Leistungsdaten!G8,IF('Planungstool Heizlast'!$B$4="EU08L",Leistungsdaten!C8,IF('Planungstool Heizlast'!$B$4="EU15L",K8,IF('Planungstool Heizlast'!$B$4="EU20L",O8,""))))*$B$256</f>
        <v>9.7513214333593989</v>
      </c>
      <c r="T8" s="1">
        <f t="shared" si="0"/>
        <v>2.9878058358554007</v>
      </c>
    </row>
    <row r="9" spans="1:20" x14ac:dyDescent="0.3">
      <c r="A9">
        <v>-23.9518399808276</v>
      </c>
      <c r="B9">
        <v>5.3964972992514904</v>
      </c>
      <c r="C9">
        <f>IF(A9&lt;'Planungstool Heizlast'!$B$8,'Planungstool Heizlast'!$B$21,IF(A9&gt;15,'Planungstool Heizlast'!$B$20,'Planungstool Heizlast'!$B$19/(15-'Planungstool Heizlast'!$B$8)*(15-Leistungsdaten!A9)+'Planungstool Heizlast'!$B$20))</f>
        <v>9.7513214333593989</v>
      </c>
      <c r="E9">
        <v>-21.335791800115199</v>
      </c>
      <c r="F9">
        <v>9.5814250588665697</v>
      </c>
      <c r="G9">
        <f>IF(E9&lt;'Planungstool Heizlast'!$B$8,'Planungstool Heizlast'!$B$21,IF(E9&gt;15,'Planungstool Heizlast'!$B$20,'Planungstool Heizlast'!$B$19/(15-'Planungstool Heizlast'!$B$8)*(15-Leistungsdaten!E9)+'Planungstool Heizlast'!$B$20))</f>
        <v>9.7513214333593989</v>
      </c>
      <c r="I9">
        <v>-19.1411856374622</v>
      </c>
      <c r="J9">
        <v>12.851479394005001</v>
      </c>
      <c r="K9">
        <f>IF(I9&lt;'Planungstool Heizlast'!$B$8,'Planungstool Heizlast'!$B$21,IF(I9&gt;15,'Planungstool Heizlast'!$B$20,'Planungstool Heizlast'!$B$19/(15-'Planungstool Heizlast'!$B$8)*(15-Leistungsdaten!I9)+'Planungstool Heizlast'!$B$20))</f>
        <v>9.7513214333593989</v>
      </c>
      <c r="M9">
        <v>-19.3861778422669</v>
      </c>
      <c r="N9">
        <v>15.8552620928017</v>
      </c>
      <c r="O9">
        <f>IF(M9&lt;'Planungstool Heizlast'!$B$8,'Planungstool Heizlast'!$B$21,IF(M9&gt;15,'Planungstool Heizlast'!$B$20,'Planungstool Heizlast'!$B$19/(15-'Planungstool Heizlast'!$B$8)*(15-Leistungsdaten!M9)+'Planungstool Heizlast'!$B$20))</f>
        <v>9.7513214333593989</v>
      </c>
      <c r="Q9" s="1">
        <f>IF('Planungstool Heizlast'!$B$4="EU13L",Leistungsdaten!E9,IF('Planungstool Heizlast'!$B$4="EU08L",A9,IF('Planungstool Heizlast'!$B$4="EU15L",I9,IF('Planungstool Heizlast'!$B$4="EU20L",M9,""))))</f>
        <v>-19.1411856374622</v>
      </c>
      <c r="R9" s="1">
        <f>IF(OR('Planungstool Heizlast'!$B$9="Fußbodenheizung 35°C",'Planungstool Heizlast'!$B$9="Niedertemperaturheizkörper 45°C"),IF('Planungstool Heizlast'!$B$4="EU13L",Leistungsdaten!F9,IF('Planungstool Heizlast'!$B$4="EU08L",Leistungsdaten!B9,IF('Planungstool Heizlast'!$B$4="EU15L",J9,IF('Planungstool Heizlast'!$B$4="EU20L",N9,"")))),IF('Planungstool Heizlast'!$B$4="EU13L",Leistungsdaten!F9,IF('Planungstool Heizlast'!$B$4="EU08L",Leistungsdaten!B9,IF('Planungstool Heizlast'!$B$4="EU15L",J9,IF('Planungstool Heizlast'!$B$4="EU20L",N9,""))))*0.9)*'Planungstool Heizlast'!$B$5</f>
        <v>12.851479394005001</v>
      </c>
      <c r="S9" s="1">
        <f>IF('Planungstool Heizlast'!$B$4="EU13L",Leistungsdaten!G9,IF('Planungstool Heizlast'!$B$4="EU08L",Leistungsdaten!C9,IF('Planungstool Heizlast'!$B$4="EU15L",K9,IF('Planungstool Heizlast'!$B$4="EU20L",O9,""))))*$B$256</f>
        <v>9.7513214333593989</v>
      </c>
      <c r="T9" s="1">
        <f t="shared" si="0"/>
        <v>3.1001579606456016</v>
      </c>
    </row>
    <row r="10" spans="1:20" x14ac:dyDescent="0.3">
      <c r="A10">
        <v>-23.741222409143301</v>
      </c>
      <c r="B10">
        <v>5.4307811971655902</v>
      </c>
      <c r="C10">
        <f>IF(A10&lt;'Planungstool Heizlast'!$B$8,'Planungstool Heizlast'!$B$21,IF(A10&gt;15,'Planungstool Heizlast'!$B$20,'Planungstool Heizlast'!$B$19/(15-'Planungstool Heizlast'!$B$8)*(15-Leistungsdaten!A10)+'Planungstool Heizlast'!$B$20))</f>
        <v>9.7513214333593989</v>
      </c>
      <c r="E10">
        <v>-21.1146167353794</v>
      </c>
      <c r="F10">
        <v>9.6372007815282998</v>
      </c>
      <c r="G10">
        <f>IF(E10&lt;'Planungstool Heizlast'!$B$8,'Planungstool Heizlast'!$B$21,IF(E10&gt;15,'Planungstool Heizlast'!$B$20,'Planungstool Heizlast'!$B$19/(15-'Planungstool Heizlast'!$B$8)*(15-Leistungsdaten!E10)+'Planungstool Heizlast'!$B$20))</f>
        <v>9.7513214333593989</v>
      </c>
      <c r="I10">
        <v>-18.910045871919401</v>
      </c>
      <c r="J10">
        <v>12.909371717707799</v>
      </c>
      <c r="K10">
        <f>IF(I10&lt;'Planungstool Heizlast'!$B$8,'Planungstool Heizlast'!$B$21,IF(I10&gt;15,'Planungstool Heizlast'!$B$20,'Planungstool Heizlast'!$B$19/(15-'Planungstool Heizlast'!$B$8)*(15-Leistungsdaten!I10)+'Planungstool Heizlast'!$B$20))</f>
        <v>9.7513214333593989</v>
      </c>
      <c r="M10">
        <v>-19.167872615197201</v>
      </c>
      <c r="N10">
        <v>15.949528268674101</v>
      </c>
      <c r="O10">
        <f>IF(M10&lt;'Planungstool Heizlast'!$B$8,'Planungstool Heizlast'!$B$21,IF(M10&gt;15,'Planungstool Heizlast'!$B$20,'Planungstool Heizlast'!$B$19/(15-'Planungstool Heizlast'!$B$8)*(15-Leistungsdaten!M10)+'Planungstool Heizlast'!$B$20))</f>
        <v>9.7513214333593989</v>
      </c>
      <c r="Q10" s="1">
        <f>IF('Planungstool Heizlast'!$B$4="EU13L",Leistungsdaten!E10,IF('Planungstool Heizlast'!$B$4="EU08L",A10,IF('Planungstool Heizlast'!$B$4="EU15L",I10,IF('Planungstool Heizlast'!$B$4="EU20L",M10,""))))</f>
        <v>-18.910045871919401</v>
      </c>
      <c r="R10" s="1">
        <f>IF(OR('Planungstool Heizlast'!$B$9="Fußbodenheizung 35°C",'Planungstool Heizlast'!$B$9="Niedertemperaturheizkörper 45°C"),IF('Planungstool Heizlast'!$B$4="EU13L",Leistungsdaten!F10,IF('Planungstool Heizlast'!$B$4="EU08L",Leistungsdaten!B10,IF('Planungstool Heizlast'!$B$4="EU15L",J10,IF('Planungstool Heizlast'!$B$4="EU20L",N10,"")))),IF('Planungstool Heizlast'!$B$4="EU13L",Leistungsdaten!F10,IF('Planungstool Heizlast'!$B$4="EU08L",Leistungsdaten!B10,IF('Planungstool Heizlast'!$B$4="EU15L",J10,IF('Planungstool Heizlast'!$B$4="EU20L",N10,""))))*0.9)*'Planungstool Heizlast'!$B$5</f>
        <v>12.909371717707799</v>
      </c>
      <c r="S10" s="1">
        <f>IF('Planungstool Heizlast'!$B$4="EU13L",Leistungsdaten!G10,IF('Planungstool Heizlast'!$B$4="EU08L",Leistungsdaten!C10,IF('Planungstool Heizlast'!$B$4="EU15L",K10,IF('Planungstool Heizlast'!$B$4="EU20L",O10,""))))*$B$256</f>
        <v>9.7513214333593989</v>
      </c>
      <c r="T10" s="1">
        <f t="shared" si="0"/>
        <v>3.1580502843484002</v>
      </c>
    </row>
    <row r="11" spans="1:20" x14ac:dyDescent="0.3">
      <c r="A11">
        <v>-23.530604837458998</v>
      </c>
      <c r="B11">
        <v>5.46506509507969</v>
      </c>
      <c r="C11">
        <f>IF(A11&lt;'Planungstool Heizlast'!$B$8,'Planungstool Heizlast'!$B$21,IF(A11&gt;15,'Planungstool Heizlast'!$B$20,'Planungstool Heizlast'!$B$19/(15-'Planungstool Heizlast'!$B$8)*(15-Leistungsdaten!A11)+'Planungstool Heizlast'!$B$20))</f>
        <v>9.7513214333593989</v>
      </c>
      <c r="E11">
        <v>-20.8934416706436</v>
      </c>
      <c r="F11">
        <v>9.69297650419003</v>
      </c>
      <c r="G11">
        <f>IF(E11&lt;'Planungstool Heizlast'!$B$8,'Planungstool Heizlast'!$B$21,IF(E11&gt;15,'Planungstool Heizlast'!$B$20,'Planungstool Heizlast'!$B$19/(15-'Planungstool Heizlast'!$B$8)*(15-Leistungsdaten!E11)+'Planungstool Heizlast'!$B$20))</f>
        <v>9.7513214333593989</v>
      </c>
      <c r="I11">
        <v>-18.66118574103</v>
      </c>
      <c r="J11">
        <v>13.0224294910268</v>
      </c>
      <c r="K11">
        <f>IF(I11&lt;'Planungstool Heizlast'!$B$8,'Planungstool Heizlast'!$B$21,IF(I11&gt;15,'Planungstool Heizlast'!$B$20,'Planungstool Heizlast'!$B$19/(15-'Planungstool Heizlast'!$B$8)*(15-Leistungsdaten!I11)+'Planungstool Heizlast'!$B$20))</f>
        <v>9.7513214333593989</v>
      </c>
      <c r="M11">
        <v>-18.941040178770301</v>
      </c>
      <c r="N11">
        <v>16.106588380113202</v>
      </c>
      <c r="O11">
        <f>IF(M11&lt;'Planungstool Heizlast'!$B$8,'Planungstool Heizlast'!$B$21,IF(M11&gt;15,'Planungstool Heizlast'!$B$20,'Planungstool Heizlast'!$B$19/(15-'Planungstool Heizlast'!$B$8)*(15-Leistungsdaten!M11)+'Planungstool Heizlast'!$B$20))</f>
        <v>9.7513214333593989</v>
      </c>
      <c r="Q11" s="1">
        <f>IF('Planungstool Heizlast'!$B$4="EU13L",Leistungsdaten!E11,IF('Planungstool Heizlast'!$B$4="EU08L",A11,IF('Planungstool Heizlast'!$B$4="EU15L",I11,IF('Planungstool Heizlast'!$B$4="EU20L",M11,""))))</f>
        <v>-18.66118574103</v>
      </c>
      <c r="R11" s="1">
        <f>IF(OR('Planungstool Heizlast'!$B$9="Fußbodenheizung 35°C",'Planungstool Heizlast'!$B$9="Niedertemperaturheizkörper 45°C"),IF('Planungstool Heizlast'!$B$4="EU13L",Leistungsdaten!F11,IF('Planungstool Heizlast'!$B$4="EU08L",Leistungsdaten!B11,IF('Planungstool Heizlast'!$B$4="EU15L",J11,IF('Planungstool Heizlast'!$B$4="EU20L",N11,"")))),IF('Planungstool Heizlast'!$B$4="EU13L",Leistungsdaten!F11,IF('Planungstool Heizlast'!$B$4="EU08L",Leistungsdaten!B11,IF('Planungstool Heizlast'!$B$4="EU15L",J11,IF('Planungstool Heizlast'!$B$4="EU20L",N11,""))))*0.9)*'Planungstool Heizlast'!$B$5</f>
        <v>13.0224294910268</v>
      </c>
      <c r="S11" s="1">
        <f>IF('Planungstool Heizlast'!$B$4="EU13L",Leistungsdaten!G11,IF('Planungstool Heizlast'!$B$4="EU08L",Leistungsdaten!C11,IF('Planungstool Heizlast'!$B$4="EU15L",K11,IF('Planungstool Heizlast'!$B$4="EU20L",O11,""))))*$B$256</f>
        <v>9.7513214333593989</v>
      </c>
      <c r="T11" s="1">
        <f t="shared" si="0"/>
        <v>3.2711080576674014</v>
      </c>
    </row>
    <row r="12" spans="1:20" x14ac:dyDescent="0.3">
      <c r="A12">
        <v>-23.319987265774699</v>
      </c>
      <c r="B12">
        <v>5.4993489929937898</v>
      </c>
      <c r="C12">
        <f>IF(A12&lt;'Planungstool Heizlast'!$B$8,'Planungstool Heizlast'!$B$21,IF(A12&gt;15,'Planungstool Heizlast'!$B$20,'Planungstool Heizlast'!$B$19/(15-'Planungstool Heizlast'!$B$8)*(15-Leistungsdaten!A12)+'Planungstool Heizlast'!$B$20))</f>
        <v>9.7513214333593989</v>
      </c>
      <c r="E12">
        <v>-20.672266605907801</v>
      </c>
      <c r="F12">
        <v>9.7487522268517601</v>
      </c>
      <c r="G12">
        <f>IF(E12&lt;'Planungstool Heizlast'!$B$8,'Planungstool Heizlast'!$B$21,IF(E12&gt;15,'Planungstool Heizlast'!$B$20,'Planungstool Heizlast'!$B$19/(15-'Planungstool Heizlast'!$B$8)*(15-Leistungsdaten!E12)+'Planungstool Heizlast'!$B$20))</f>
        <v>9.7513214333593989</v>
      </c>
      <c r="I12">
        <v>-18.4296825051794</v>
      </c>
      <c r="J12">
        <v>13.080655210464</v>
      </c>
      <c r="K12">
        <f>IF(I12&lt;'Planungstool Heizlast'!$B$8,'Planungstool Heizlast'!$B$21,IF(I12&gt;15,'Planungstool Heizlast'!$B$20,'Planungstool Heizlast'!$B$19/(15-'Planungstool Heizlast'!$B$8)*(15-Leistungsdaten!I12)+'Planungstool Heizlast'!$B$20))</f>
        <v>9.7513214333593989</v>
      </c>
      <c r="M12">
        <v>-18.722293623159501</v>
      </c>
      <c r="N12">
        <v>16.202182724228699</v>
      </c>
      <c r="O12">
        <f>IF(M12&lt;'Planungstool Heizlast'!$B$8,'Planungstool Heizlast'!$B$21,IF(M12&gt;15,'Planungstool Heizlast'!$B$20,'Planungstool Heizlast'!$B$19/(15-'Planungstool Heizlast'!$B$8)*(15-Leistungsdaten!M12)+'Planungstool Heizlast'!$B$20))</f>
        <v>9.7513214333593989</v>
      </c>
      <c r="Q12" s="1">
        <f>IF('Planungstool Heizlast'!$B$4="EU13L",Leistungsdaten!E12,IF('Planungstool Heizlast'!$B$4="EU08L",A12,IF('Planungstool Heizlast'!$B$4="EU15L",I12,IF('Planungstool Heizlast'!$B$4="EU20L",M12,""))))</f>
        <v>-18.4296825051794</v>
      </c>
      <c r="R12" s="1">
        <f>IF(OR('Planungstool Heizlast'!$B$9="Fußbodenheizung 35°C",'Planungstool Heizlast'!$B$9="Niedertemperaturheizkörper 45°C"),IF('Planungstool Heizlast'!$B$4="EU13L",Leistungsdaten!F12,IF('Planungstool Heizlast'!$B$4="EU08L",Leistungsdaten!B12,IF('Planungstool Heizlast'!$B$4="EU15L",J12,IF('Planungstool Heizlast'!$B$4="EU20L",N12,"")))),IF('Planungstool Heizlast'!$B$4="EU13L",Leistungsdaten!F12,IF('Planungstool Heizlast'!$B$4="EU08L",Leistungsdaten!B12,IF('Planungstool Heizlast'!$B$4="EU15L",J12,IF('Planungstool Heizlast'!$B$4="EU20L",N12,""))))*0.9)*'Planungstool Heizlast'!$B$5</f>
        <v>13.080655210464</v>
      </c>
      <c r="S12" s="1">
        <f>IF('Planungstool Heizlast'!$B$4="EU13L",Leistungsdaten!G12,IF('Planungstool Heizlast'!$B$4="EU08L",Leistungsdaten!C12,IF('Planungstool Heizlast'!$B$4="EU15L",K12,IF('Planungstool Heizlast'!$B$4="EU20L",O12,""))))*$B$256</f>
        <v>9.7513214333593989</v>
      </c>
      <c r="T12" s="1">
        <f t="shared" si="0"/>
        <v>3.3293337771046012</v>
      </c>
    </row>
    <row r="13" spans="1:20" x14ac:dyDescent="0.3">
      <c r="A13">
        <v>-23.1093696940904</v>
      </c>
      <c r="B13">
        <v>5.5336328909078896</v>
      </c>
      <c r="C13">
        <f>IF(A13&lt;'Planungstool Heizlast'!$B$8,'Planungstool Heizlast'!$B$21,IF(A13&gt;15,'Planungstool Heizlast'!$B$20,'Planungstool Heizlast'!$B$19/(15-'Planungstool Heizlast'!$B$8)*(15-Leistungsdaten!A13)+'Planungstool Heizlast'!$B$20))</f>
        <v>9.7513214333593989</v>
      </c>
      <c r="E13">
        <v>-20.451091541172001</v>
      </c>
      <c r="F13">
        <v>9.8045279495134903</v>
      </c>
      <c r="G13">
        <f>IF(E13&lt;'Planungstool Heizlast'!$B$8,'Planungstool Heizlast'!$B$21,IF(E13&gt;15,'Planungstool Heizlast'!$B$20,'Planungstool Heizlast'!$B$19/(15-'Planungstool Heizlast'!$B$8)*(15-Leistungsdaten!E13)+'Planungstool Heizlast'!$B$20))</f>
        <v>9.7513214333593989</v>
      </c>
      <c r="I13">
        <v>-18.1802634617592</v>
      </c>
      <c r="J13">
        <v>13.1943965373358</v>
      </c>
      <c r="K13">
        <f>IF(I13&lt;'Planungstool Heizlast'!$B$8,'Planungstool Heizlast'!$B$21,IF(I13&gt;15,'Planungstool Heizlast'!$B$20,'Planungstool Heizlast'!$B$19/(15-'Planungstool Heizlast'!$B$8)*(15-Leistungsdaten!I13)+'Planungstool Heizlast'!$B$20))</f>
        <v>9.7513214333593989</v>
      </c>
      <c r="M13">
        <v>-18.494833400591201</v>
      </c>
      <c r="N13">
        <v>16.361285230932101</v>
      </c>
      <c r="O13">
        <f>IF(M13&lt;'Planungstool Heizlast'!$B$8,'Planungstool Heizlast'!$B$21,IF(M13&gt;15,'Planungstool Heizlast'!$B$20,'Planungstool Heizlast'!$B$19/(15-'Planungstool Heizlast'!$B$8)*(15-Leistungsdaten!M13)+'Planungstool Heizlast'!$B$20))</f>
        <v>9.7513214333593989</v>
      </c>
      <c r="Q13" s="1">
        <f>IF('Planungstool Heizlast'!$B$4="EU13L",Leistungsdaten!E13,IF('Planungstool Heizlast'!$B$4="EU08L",A13,IF('Planungstool Heizlast'!$B$4="EU15L",I13,IF('Planungstool Heizlast'!$B$4="EU20L",M13,""))))</f>
        <v>-18.1802634617592</v>
      </c>
      <c r="R13" s="1">
        <f>IF(OR('Planungstool Heizlast'!$B$9="Fußbodenheizung 35°C",'Planungstool Heizlast'!$B$9="Niedertemperaturheizkörper 45°C"),IF('Planungstool Heizlast'!$B$4="EU13L",Leistungsdaten!F13,IF('Planungstool Heizlast'!$B$4="EU08L",Leistungsdaten!B13,IF('Planungstool Heizlast'!$B$4="EU15L",J13,IF('Planungstool Heizlast'!$B$4="EU20L",N13,"")))),IF('Planungstool Heizlast'!$B$4="EU13L",Leistungsdaten!F13,IF('Planungstool Heizlast'!$B$4="EU08L",Leistungsdaten!B13,IF('Planungstool Heizlast'!$B$4="EU15L",J13,IF('Planungstool Heizlast'!$B$4="EU20L",N13,""))))*0.9)*'Planungstool Heizlast'!$B$5</f>
        <v>13.1943965373358</v>
      </c>
      <c r="S13" s="1">
        <f>IF('Planungstool Heizlast'!$B$4="EU13L",Leistungsdaten!G13,IF('Planungstool Heizlast'!$B$4="EU08L",Leistungsdaten!C13,IF('Planungstool Heizlast'!$B$4="EU15L",K13,IF('Planungstool Heizlast'!$B$4="EU20L",O13,""))))*$B$256</f>
        <v>9.7513214333593989</v>
      </c>
      <c r="T13" s="1">
        <f t="shared" si="0"/>
        <v>3.4430751039764012</v>
      </c>
    </row>
    <row r="14" spans="1:20" x14ac:dyDescent="0.3">
      <c r="A14">
        <v>-22.898752122406101</v>
      </c>
      <c r="B14">
        <v>5.5679167888219903</v>
      </c>
      <c r="C14">
        <f>IF(A14&lt;'Planungstool Heizlast'!$B$8,'Planungstool Heizlast'!$B$21,IF(A14&gt;15,'Planungstool Heizlast'!$B$20,'Planungstool Heizlast'!$B$19/(15-'Planungstool Heizlast'!$B$8)*(15-Leistungsdaten!A14)+'Planungstool Heizlast'!$B$20))</f>
        <v>9.7513214333593989</v>
      </c>
      <c r="E14">
        <v>-20.229916476436198</v>
      </c>
      <c r="F14">
        <v>9.8603036721752204</v>
      </c>
      <c r="G14">
        <f>IF(E14&lt;'Planungstool Heizlast'!$B$8,'Planungstool Heizlast'!$B$21,IF(E14&gt;15,'Planungstool Heizlast'!$B$20,'Planungstool Heizlast'!$B$19/(15-'Planungstool Heizlast'!$B$8)*(15-Leistungsdaten!E14)+'Planungstool Heizlast'!$B$20))</f>
        <v>9.7513214333593989</v>
      </c>
      <c r="I14">
        <v>-17.930523162996298</v>
      </c>
      <c r="J14">
        <v>13.308559377094699</v>
      </c>
      <c r="K14">
        <f>IF(I14&lt;'Planungstool Heizlast'!$B$8,'Planungstool Heizlast'!$B$21,IF(I14&gt;15,'Planungstool Heizlast'!$B$20,'Planungstool Heizlast'!$B$19/(15-'Planungstool Heizlast'!$B$8)*(15-Leistungsdaten!I14)+'Planungstool Heizlast'!$B$20))</f>
        <v>9.7513214333593989</v>
      </c>
      <c r="M14">
        <v>-18.2670090103287</v>
      </c>
      <c r="N14">
        <v>16.5215851255785</v>
      </c>
      <c r="O14">
        <f>IF(M14&lt;'Planungstool Heizlast'!$B$8,'Planungstool Heizlast'!$B$21,IF(M14&gt;15,'Planungstool Heizlast'!$B$20,'Planungstool Heizlast'!$B$19/(15-'Planungstool Heizlast'!$B$8)*(15-Leistungsdaten!M14)+'Planungstool Heizlast'!$B$20))</f>
        <v>9.7513214333593989</v>
      </c>
      <c r="Q14" s="1">
        <f>IF('Planungstool Heizlast'!$B$4="EU13L",Leistungsdaten!E14,IF('Planungstool Heizlast'!$B$4="EU08L",A14,IF('Planungstool Heizlast'!$B$4="EU15L",I14,IF('Planungstool Heizlast'!$B$4="EU20L",M14,""))))</f>
        <v>-17.930523162996298</v>
      </c>
      <c r="R14" s="1">
        <f>IF(OR('Planungstool Heizlast'!$B$9="Fußbodenheizung 35°C",'Planungstool Heizlast'!$B$9="Niedertemperaturheizkörper 45°C"),IF('Planungstool Heizlast'!$B$4="EU13L",Leistungsdaten!F14,IF('Planungstool Heizlast'!$B$4="EU08L",Leistungsdaten!B14,IF('Planungstool Heizlast'!$B$4="EU15L",J14,IF('Planungstool Heizlast'!$B$4="EU20L",N14,"")))),IF('Planungstool Heizlast'!$B$4="EU13L",Leistungsdaten!F14,IF('Planungstool Heizlast'!$B$4="EU08L",Leistungsdaten!B14,IF('Planungstool Heizlast'!$B$4="EU15L",J14,IF('Planungstool Heizlast'!$B$4="EU20L",N14,""))))*0.9)*'Planungstool Heizlast'!$B$5</f>
        <v>13.308559377094699</v>
      </c>
      <c r="S14" s="1">
        <f>IF('Planungstool Heizlast'!$B$4="EU13L",Leistungsdaten!G14,IF('Planungstool Heizlast'!$B$4="EU08L",Leistungsdaten!C14,IF('Planungstool Heizlast'!$B$4="EU15L",K14,IF('Planungstool Heizlast'!$B$4="EU20L",O14,""))))*$B$256</f>
        <v>9.7513214333593989</v>
      </c>
      <c r="T14" s="1">
        <f t="shared" si="0"/>
        <v>3.5572379437353003</v>
      </c>
    </row>
    <row r="15" spans="1:20" x14ac:dyDescent="0.3">
      <c r="A15">
        <v>-22.688134550721799</v>
      </c>
      <c r="B15">
        <v>5.6022006867360901</v>
      </c>
      <c r="C15">
        <f>IF(A15&lt;'Planungstool Heizlast'!$B$8,'Planungstool Heizlast'!$B$21,IF(A15&gt;15,'Planungstool Heizlast'!$B$20,'Planungstool Heizlast'!$B$19/(15-'Planungstool Heizlast'!$B$8)*(15-Leistungsdaten!A15)+'Planungstool Heizlast'!$B$20))</f>
        <v>9.7513214333593989</v>
      </c>
      <c r="E15">
        <v>-20.008741411700399</v>
      </c>
      <c r="F15">
        <v>9.9160793948369506</v>
      </c>
      <c r="G15">
        <f>IF(E15&lt;'Planungstool Heizlast'!$B$8,'Planungstool Heizlast'!$B$21,IF(E15&gt;15,'Planungstool Heizlast'!$B$20,'Planungstool Heizlast'!$B$19/(15-'Planungstool Heizlast'!$B$8)*(15-Leistungsdaten!E15)+'Planungstool Heizlast'!$B$20))</f>
        <v>9.7513214333593989</v>
      </c>
      <c r="I15">
        <v>-17.698414306542599</v>
      </c>
      <c r="J15">
        <v>13.3673347978782</v>
      </c>
      <c r="K15">
        <f>IF(I15&lt;'Planungstool Heizlast'!$B$8,'Planungstool Heizlast'!$B$21,IF(I15&gt;15,'Planungstool Heizlast'!$B$20,'Planungstool Heizlast'!$B$19/(15-'Planungstool Heizlast'!$B$8)*(15-Leistungsdaten!I15)+'Planungstool Heizlast'!$B$20))</f>
        <v>9.7513214333593989</v>
      </c>
      <c r="M15">
        <v>-18.047549312266302</v>
      </c>
      <c r="N15">
        <v>16.619354630192898</v>
      </c>
      <c r="O15">
        <f>IF(M15&lt;'Planungstool Heizlast'!$B$8,'Planungstool Heizlast'!$B$21,IF(M15&gt;15,'Planungstool Heizlast'!$B$20,'Planungstool Heizlast'!$B$19/(15-'Planungstool Heizlast'!$B$8)*(15-Leistungsdaten!M15)+'Planungstool Heizlast'!$B$20))</f>
        <v>9.7513214333593989</v>
      </c>
      <c r="Q15" s="1">
        <f>IF('Planungstool Heizlast'!$B$4="EU13L",Leistungsdaten!E15,IF('Planungstool Heizlast'!$B$4="EU08L",A15,IF('Planungstool Heizlast'!$B$4="EU15L",I15,IF('Planungstool Heizlast'!$B$4="EU20L",M15,""))))</f>
        <v>-17.698414306542599</v>
      </c>
      <c r="R15" s="1">
        <f>IF(OR('Planungstool Heizlast'!$B$9="Fußbodenheizung 35°C",'Planungstool Heizlast'!$B$9="Niedertemperaturheizkörper 45°C"),IF('Planungstool Heizlast'!$B$4="EU13L",Leistungsdaten!F15,IF('Planungstool Heizlast'!$B$4="EU08L",Leistungsdaten!B15,IF('Planungstool Heizlast'!$B$4="EU15L",J15,IF('Planungstool Heizlast'!$B$4="EU20L",N15,"")))),IF('Planungstool Heizlast'!$B$4="EU13L",Leistungsdaten!F15,IF('Planungstool Heizlast'!$B$4="EU08L",Leistungsdaten!B15,IF('Planungstool Heizlast'!$B$4="EU15L",J15,IF('Planungstool Heizlast'!$B$4="EU20L",N15,""))))*0.9)*'Planungstool Heizlast'!$B$5</f>
        <v>13.3673347978782</v>
      </c>
      <c r="S15" s="1">
        <f>IF('Planungstool Heizlast'!$B$4="EU13L",Leistungsdaten!G15,IF('Planungstool Heizlast'!$B$4="EU08L",Leistungsdaten!C15,IF('Planungstool Heizlast'!$B$4="EU15L",K15,IF('Planungstool Heizlast'!$B$4="EU20L",O15,""))))*$B$256</f>
        <v>9.7513214333593989</v>
      </c>
      <c r="T15" s="1">
        <f t="shared" si="0"/>
        <v>3.6160133645188015</v>
      </c>
    </row>
    <row r="16" spans="1:20" x14ac:dyDescent="0.3">
      <c r="A16">
        <v>-22.4775169790375</v>
      </c>
      <c r="B16">
        <v>5.6364845846501899</v>
      </c>
      <c r="C16">
        <f>IF(A16&lt;'Planungstool Heizlast'!$B$8,'Planungstool Heizlast'!$B$21,IF(A16&gt;15,'Planungstool Heizlast'!$B$20,'Planungstool Heizlast'!$B$19/(15-'Planungstool Heizlast'!$B$8)*(15-Leistungsdaten!A16)+'Planungstool Heizlast'!$B$20))</f>
        <v>9.7513214333593989</v>
      </c>
      <c r="E16">
        <v>-19.787447777202999</v>
      </c>
      <c r="F16">
        <v>9.9719623496320295</v>
      </c>
      <c r="G16">
        <f>IF(E16&lt;'Planungstool Heizlast'!$B$8,'Planungstool Heizlast'!$B$21,IF(E16&gt;15,'Planungstool Heizlast'!$B$20,'Planungstool Heizlast'!$B$19/(15-'Planungstool Heizlast'!$B$8)*(15-Leistungsdaten!E16)+'Planungstool Heizlast'!$B$20))</f>
        <v>9.7513214333593989</v>
      </c>
      <c r="I16">
        <v>-17.448109291977101</v>
      </c>
      <c r="J16">
        <v>13.482142945377699</v>
      </c>
      <c r="K16">
        <f>IF(I16&lt;'Planungstool Heizlast'!$B$8,'Planungstool Heizlast'!$B$21,IF(I16&gt;15,'Planungstool Heizlast'!$B$20,'Planungstool Heizlast'!$B$19/(15-'Planungstool Heizlast'!$B$8)*(15-Leistungsdaten!I16)+'Planungstool Heizlast'!$B$20))</f>
        <v>9.7513214333593989</v>
      </c>
      <c r="M16">
        <v>-17.819089021828098</v>
      </c>
      <c r="N16">
        <v>16.781704741017499</v>
      </c>
      <c r="O16">
        <f>IF(M16&lt;'Planungstool Heizlast'!$B$8,'Planungstool Heizlast'!$B$21,IF(M16&gt;15,'Planungstool Heizlast'!$B$20,'Planungstool Heizlast'!$B$19/(15-'Planungstool Heizlast'!$B$8)*(15-Leistungsdaten!M16)+'Planungstool Heizlast'!$B$20))</f>
        <v>9.7513214333593989</v>
      </c>
      <c r="Q16" s="1">
        <f>IF('Planungstool Heizlast'!$B$4="EU13L",Leistungsdaten!E16,IF('Planungstool Heizlast'!$B$4="EU08L",A16,IF('Planungstool Heizlast'!$B$4="EU15L",I16,IF('Planungstool Heizlast'!$B$4="EU20L",M16,""))))</f>
        <v>-17.448109291977101</v>
      </c>
      <c r="R16" s="1">
        <f>IF(OR('Planungstool Heizlast'!$B$9="Fußbodenheizung 35°C",'Planungstool Heizlast'!$B$9="Niedertemperaturheizkörper 45°C"),IF('Planungstool Heizlast'!$B$4="EU13L",Leistungsdaten!F16,IF('Planungstool Heizlast'!$B$4="EU08L",Leistungsdaten!B16,IF('Planungstool Heizlast'!$B$4="EU15L",J16,IF('Planungstool Heizlast'!$B$4="EU20L",N16,"")))),IF('Planungstool Heizlast'!$B$4="EU13L",Leistungsdaten!F16,IF('Planungstool Heizlast'!$B$4="EU08L",Leistungsdaten!B16,IF('Planungstool Heizlast'!$B$4="EU15L",J16,IF('Planungstool Heizlast'!$B$4="EU20L",N16,""))))*0.9)*'Planungstool Heizlast'!$B$5</f>
        <v>13.482142945377699</v>
      </c>
      <c r="S16" s="1">
        <f>IF('Planungstool Heizlast'!$B$4="EU13L",Leistungsdaten!G16,IF('Planungstool Heizlast'!$B$4="EU08L",Leistungsdaten!C16,IF('Planungstool Heizlast'!$B$4="EU15L",K16,IF('Planungstool Heizlast'!$B$4="EU20L",O16,""))))*$B$256</f>
        <v>9.7513214333593989</v>
      </c>
      <c r="T16" s="1">
        <f t="shared" si="0"/>
        <v>3.7308215120183004</v>
      </c>
    </row>
    <row r="17" spans="1:20" x14ac:dyDescent="0.3">
      <c r="A17">
        <v>-22.266899407353201</v>
      </c>
      <c r="B17">
        <v>5.6707684825642897</v>
      </c>
      <c r="C17">
        <f>IF(A17&lt;'Planungstool Heizlast'!$B$8,'Planungstool Heizlast'!$B$21,IF(A17&gt;15,'Planungstool Heizlast'!$B$20,'Planungstool Heizlast'!$B$19/(15-'Planungstool Heizlast'!$B$8)*(15-Leistungsdaten!A17)+'Planungstool Heizlast'!$B$20))</f>
        <v>9.7513214333593989</v>
      </c>
      <c r="E17">
        <v>-19.566036290686</v>
      </c>
      <c r="F17">
        <v>10.027949159781199</v>
      </c>
      <c r="G17">
        <f>IF(E17&lt;'Planungstool Heizlast'!$B$8,'Planungstool Heizlast'!$B$21,IF(E17&gt;15,'Planungstool Heizlast'!$B$20,'Planungstool Heizlast'!$B$19/(15-'Planungstool Heizlast'!$B$8)*(15-Leistungsdaten!E17)+'Planungstool Heizlast'!$B$20))</f>
        <v>9.7513214333593989</v>
      </c>
      <c r="I17">
        <v>-17.197479581843901</v>
      </c>
      <c r="J17">
        <v>13.597350289467199</v>
      </c>
      <c r="K17">
        <f>IF(I17&lt;'Planungstool Heizlast'!$B$8,'Planungstool Heizlast'!$B$21,IF(I17&gt;15,'Planungstool Heizlast'!$B$20,'Planungstool Heizlast'!$B$19/(15-'Planungstool Heizlast'!$B$8)*(15-Leistungsdaten!I17)+'Planungstool Heizlast'!$B$20))</f>
        <v>9.7513214333593989</v>
      </c>
      <c r="M17">
        <v>-17.590259849625401</v>
      </c>
      <c r="N17">
        <v>16.9452579217267</v>
      </c>
      <c r="O17">
        <f>IF(M17&lt;'Planungstool Heizlast'!$B$8,'Planungstool Heizlast'!$B$21,IF(M17&gt;15,'Planungstool Heizlast'!$B$20,'Planungstool Heizlast'!$B$19/(15-'Planungstool Heizlast'!$B$8)*(15-Leistungsdaten!M17)+'Planungstool Heizlast'!$B$20))</f>
        <v>9.7513214333593989</v>
      </c>
      <c r="Q17" s="1">
        <f>IF('Planungstool Heizlast'!$B$4="EU13L",Leistungsdaten!E17,IF('Planungstool Heizlast'!$B$4="EU08L",A17,IF('Planungstool Heizlast'!$B$4="EU15L",I17,IF('Planungstool Heizlast'!$B$4="EU20L",M17,""))))</f>
        <v>-17.197479581843901</v>
      </c>
      <c r="R17" s="1">
        <f>IF(OR('Planungstool Heizlast'!$B$9="Fußbodenheizung 35°C",'Planungstool Heizlast'!$B$9="Niedertemperaturheizkörper 45°C"),IF('Planungstool Heizlast'!$B$4="EU13L",Leistungsdaten!F17,IF('Planungstool Heizlast'!$B$4="EU08L",Leistungsdaten!B17,IF('Planungstool Heizlast'!$B$4="EU15L",J17,IF('Planungstool Heizlast'!$B$4="EU20L",N17,"")))),IF('Planungstool Heizlast'!$B$4="EU13L",Leistungsdaten!F17,IF('Planungstool Heizlast'!$B$4="EU08L",Leistungsdaten!B17,IF('Planungstool Heizlast'!$B$4="EU15L",J17,IF('Planungstool Heizlast'!$B$4="EU20L",N17,""))))*0.9)*'Planungstool Heizlast'!$B$5</f>
        <v>13.597350289467199</v>
      </c>
      <c r="S17" s="1">
        <f>IF('Planungstool Heizlast'!$B$4="EU13L",Leistungsdaten!G17,IF('Planungstool Heizlast'!$B$4="EU08L",Leistungsdaten!C17,IF('Planungstool Heizlast'!$B$4="EU15L",K17,IF('Planungstool Heizlast'!$B$4="EU20L",O17,""))))*$B$256</f>
        <v>9.7513214333593989</v>
      </c>
      <c r="T17" s="1">
        <f t="shared" si="0"/>
        <v>3.8460288561078002</v>
      </c>
    </row>
    <row r="18" spans="1:20" x14ac:dyDescent="0.3">
      <c r="A18">
        <v>-22.056281835668901</v>
      </c>
      <c r="B18">
        <v>5.7050523804783904</v>
      </c>
      <c r="C18">
        <f>IF(A18&lt;'Planungstool Heizlast'!$B$8,'Planungstool Heizlast'!$B$21,IF(A18&gt;15,'Planungstool Heizlast'!$B$20,'Planungstool Heizlast'!$B$19/(15-'Planungstool Heizlast'!$B$8)*(15-Leistungsdaten!A18)+'Planungstool Heizlast'!$B$20))</f>
        <v>9.7513214333593989</v>
      </c>
      <c r="E18">
        <v>-19.3445076738411</v>
      </c>
      <c r="F18">
        <v>10.084036395126001</v>
      </c>
      <c r="G18">
        <f>IF(E18&lt;'Planungstool Heizlast'!$B$8,'Planungstool Heizlast'!$B$21,IF(E18&gt;15,'Planungstool Heizlast'!$B$20,'Planungstool Heizlast'!$B$19/(15-'Planungstool Heizlast'!$B$8)*(15-Leistungsdaten!E18)+'Planungstool Heizlast'!$B$20))</f>
        <v>9.7513214333593989</v>
      </c>
      <c r="I18">
        <v>-16.964761132635999</v>
      </c>
      <c r="J18">
        <v>13.6566201210844</v>
      </c>
      <c r="K18">
        <f>IF(I18&lt;'Planungstool Heizlast'!$B$8,'Planungstool Heizlast'!$B$21,IF(I18&gt;15,'Planungstool Heizlast'!$B$20,'Planungstool Heizlast'!$B$19/(15-'Planungstool Heizlast'!$B$8)*(15-Leistungsdaten!I18)+'Planungstool Heizlast'!$B$20))</f>
        <v>9.7513214333593989</v>
      </c>
      <c r="M18">
        <v>-17.370078535610102</v>
      </c>
      <c r="N18">
        <v>17.0451991677132</v>
      </c>
      <c r="O18">
        <f>IF(M18&lt;'Planungstool Heizlast'!$B$8,'Planungstool Heizlast'!$B$21,IF(M18&gt;15,'Planungstool Heizlast'!$B$20,'Planungstool Heizlast'!$B$19/(15-'Planungstool Heizlast'!$B$8)*(15-Leistungsdaten!M18)+'Planungstool Heizlast'!$B$20))</f>
        <v>9.7513214333593989</v>
      </c>
      <c r="Q18" s="1">
        <f>IF('Planungstool Heizlast'!$B$4="EU13L",Leistungsdaten!E18,IF('Planungstool Heizlast'!$B$4="EU08L",A18,IF('Planungstool Heizlast'!$B$4="EU15L",I18,IF('Planungstool Heizlast'!$B$4="EU20L",M18,""))))</f>
        <v>-16.964761132635999</v>
      </c>
      <c r="R18" s="1">
        <f>IF(OR('Planungstool Heizlast'!$B$9="Fußbodenheizung 35°C",'Planungstool Heizlast'!$B$9="Niedertemperaturheizkörper 45°C"),IF('Planungstool Heizlast'!$B$4="EU13L",Leistungsdaten!F18,IF('Planungstool Heizlast'!$B$4="EU08L",Leistungsdaten!B18,IF('Planungstool Heizlast'!$B$4="EU15L",J18,IF('Planungstool Heizlast'!$B$4="EU20L",N18,"")))),IF('Planungstool Heizlast'!$B$4="EU13L",Leistungsdaten!F18,IF('Planungstool Heizlast'!$B$4="EU08L",Leistungsdaten!B18,IF('Planungstool Heizlast'!$B$4="EU15L",J18,IF('Planungstool Heizlast'!$B$4="EU20L",N18,""))))*0.9)*'Planungstool Heizlast'!$B$5</f>
        <v>13.6566201210844</v>
      </c>
      <c r="S18" s="1">
        <f>IF('Planungstool Heizlast'!$B$4="EU13L",Leistungsdaten!G18,IF('Planungstool Heizlast'!$B$4="EU08L",Leistungsdaten!C18,IF('Planungstool Heizlast'!$B$4="EU15L",K18,IF('Planungstool Heizlast'!$B$4="EU20L",O18,""))))*$B$256</f>
        <v>9.7513214333593989</v>
      </c>
      <c r="T18" s="1">
        <f t="shared" si="0"/>
        <v>3.9052986877250007</v>
      </c>
    </row>
    <row r="19" spans="1:20" x14ac:dyDescent="0.3">
      <c r="A19">
        <v>-21.845664263984599</v>
      </c>
      <c r="B19">
        <v>5.7393362783924902</v>
      </c>
      <c r="C19">
        <f>IF(A19&lt;'Planungstool Heizlast'!$B$8,'Planungstool Heizlast'!$B$21,IF(A19&gt;15,'Planungstool Heizlast'!$B$20,'Planungstool Heizlast'!$B$19/(15-'Planungstool Heizlast'!$B$8)*(15-Leistungsdaten!A19)+'Planungstool Heizlast'!$B$20))</f>
        <v>9.7513214333593989</v>
      </c>
      <c r="E19">
        <v>-19.122862652242102</v>
      </c>
      <c r="F19">
        <v>10.140220571253</v>
      </c>
      <c r="G19">
        <f>IF(E19&lt;'Planungstool Heizlast'!$B$8,'Planungstool Heizlast'!$B$21,IF(E19&gt;15,'Planungstool Heizlast'!$B$20,'Planungstool Heizlast'!$B$19/(15-'Planungstool Heizlast'!$B$8)*(15-Leistungsdaten!E19)+'Planungstool Heizlast'!$B$20))</f>
        <v>9.7513214333593989</v>
      </c>
      <c r="I19">
        <v>-16.731919086485</v>
      </c>
      <c r="J19">
        <v>13.715921905395</v>
      </c>
      <c r="K19">
        <f>IF(I19&lt;'Planungstool Heizlast'!$B$8,'Planungstool Heizlast'!$B$21,IF(I19&gt;15,'Planungstool Heizlast'!$B$20,'Planungstool Heizlast'!$B$19/(15-'Planungstool Heizlast'!$B$8)*(15-Leistungsdaten!I19)+'Planungstool Heizlast'!$B$20))</f>
        <v>9.7513214333593989</v>
      </c>
      <c r="M19">
        <v>-17.1497167543607</v>
      </c>
      <c r="N19">
        <v>17.145607936354999</v>
      </c>
      <c r="O19">
        <f>IF(M19&lt;'Planungstool Heizlast'!$B$8,'Planungstool Heizlast'!$B$21,IF(M19&gt;15,'Planungstool Heizlast'!$B$20,'Planungstool Heizlast'!$B$19/(15-'Planungstool Heizlast'!$B$8)*(15-Leistungsdaten!M19)+'Planungstool Heizlast'!$B$20))</f>
        <v>9.7513214333593989</v>
      </c>
      <c r="Q19" s="1">
        <f>IF('Planungstool Heizlast'!$B$4="EU13L",Leistungsdaten!E19,IF('Planungstool Heizlast'!$B$4="EU08L",A19,IF('Planungstool Heizlast'!$B$4="EU15L",I19,IF('Planungstool Heizlast'!$B$4="EU20L",M19,""))))</f>
        <v>-16.731919086485</v>
      </c>
      <c r="R19" s="1">
        <f>IF(OR('Planungstool Heizlast'!$B$9="Fußbodenheizung 35°C",'Planungstool Heizlast'!$B$9="Niedertemperaturheizkörper 45°C"),IF('Planungstool Heizlast'!$B$4="EU13L",Leistungsdaten!F19,IF('Planungstool Heizlast'!$B$4="EU08L",Leistungsdaten!B19,IF('Planungstool Heizlast'!$B$4="EU15L",J19,IF('Planungstool Heizlast'!$B$4="EU20L",N19,"")))),IF('Planungstool Heizlast'!$B$4="EU13L",Leistungsdaten!F19,IF('Planungstool Heizlast'!$B$4="EU08L",Leistungsdaten!B19,IF('Planungstool Heizlast'!$B$4="EU15L",J19,IF('Planungstool Heizlast'!$B$4="EU20L",N19,""))))*0.9)*'Planungstool Heizlast'!$B$5</f>
        <v>13.715921905395</v>
      </c>
      <c r="S19" s="1">
        <f>IF('Planungstool Heizlast'!$B$4="EU13L",Leistungsdaten!G19,IF('Planungstool Heizlast'!$B$4="EU08L",Leistungsdaten!C19,IF('Planungstool Heizlast'!$B$4="EU15L",K19,IF('Planungstool Heizlast'!$B$4="EU20L",O19,""))))*$B$256</f>
        <v>9.7513214333593989</v>
      </c>
      <c r="T19" s="1">
        <f t="shared" si="0"/>
        <v>3.9646004720356007</v>
      </c>
    </row>
    <row r="20" spans="1:20" x14ac:dyDescent="0.3">
      <c r="A20">
        <v>-21.6350466923003</v>
      </c>
      <c r="B20">
        <v>5.77362017630659</v>
      </c>
      <c r="C20">
        <f>IF(A20&lt;'Planungstool Heizlast'!$B$8,'Planungstool Heizlast'!$B$21,IF(A20&gt;15,'Planungstool Heizlast'!$B$20,'Planungstool Heizlast'!$B$19/(15-'Planungstool Heizlast'!$B$8)*(15-Leistungsdaten!A20)+'Planungstool Heizlast'!$B$20))</f>
        <v>9.7513214333593989</v>
      </c>
      <c r="E20">
        <v>-18.901101955280499</v>
      </c>
      <c r="F20">
        <v>10.1964981486016</v>
      </c>
      <c r="G20">
        <f>IF(E20&lt;'Planungstool Heizlast'!$B$8,'Planungstool Heizlast'!$B$21,IF(E20&gt;15,'Planungstool Heizlast'!$B$20,'Planungstool Heizlast'!$B$19/(15-'Planungstool Heizlast'!$B$8)*(15-Leistungsdaten!E20)+'Planungstool Heizlast'!$B$20))</f>
        <v>9.7513214333593989</v>
      </c>
      <c r="I20">
        <v>-16.4989540851114</v>
      </c>
      <c r="J20">
        <v>13.775249159560101</v>
      </c>
      <c r="K20">
        <f>IF(I20&lt;'Planungstool Heizlast'!$B$8,'Planungstool Heizlast'!$B$21,IF(I20&gt;15,'Planungstool Heizlast'!$B$20,'Planungstool Heizlast'!$B$19/(15-'Planungstool Heizlast'!$B$8)*(15-Leistungsdaten!I20)+'Planungstool Heizlast'!$B$20))</f>
        <v>9.7513214333593989</v>
      </c>
      <c r="M20">
        <v>-16.929174316438701</v>
      </c>
      <c r="N20">
        <v>17.246481055532399</v>
      </c>
      <c r="O20">
        <f>IF(M20&lt;'Planungstool Heizlast'!$B$8,'Planungstool Heizlast'!$B$21,IF(M20&gt;15,'Planungstool Heizlast'!$B$20,'Planungstool Heizlast'!$B$19/(15-'Planungstool Heizlast'!$B$8)*(15-Leistungsdaten!M20)+'Planungstool Heizlast'!$B$20))</f>
        <v>9.7513214333593989</v>
      </c>
      <c r="Q20" s="1">
        <f>IF('Planungstool Heizlast'!$B$4="EU13L",Leistungsdaten!E20,IF('Planungstool Heizlast'!$B$4="EU08L",A20,IF('Planungstool Heizlast'!$B$4="EU15L",I20,IF('Planungstool Heizlast'!$B$4="EU20L",M20,""))))</f>
        <v>-16.4989540851114</v>
      </c>
      <c r="R20" s="1">
        <f>IF(OR('Planungstool Heizlast'!$B$9="Fußbodenheizung 35°C",'Planungstool Heizlast'!$B$9="Niedertemperaturheizkörper 45°C"),IF('Planungstool Heizlast'!$B$4="EU13L",Leistungsdaten!F20,IF('Planungstool Heizlast'!$B$4="EU08L",Leistungsdaten!B20,IF('Planungstool Heizlast'!$B$4="EU15L",J20,IF('Planungstool Heizlast'!$B$4="EU20L",N20,"")))),IF('Planungstool Heizlast'!$B$4="EU13L",Leistungsdaten!F20,IF('Planungstool Heizlast'!$B$4="EU08L",Leistungsdaten!B20,IF('Planungstool Heizlast'!$B$4="EU15L",J20,IF('Planungstool Heizlast'!$B$4="EU20L",N20,""))))*0.9)*'Planungstool Heizlast'!$B$5</f>
        <v>13.775249159560101</v>
      </c>
      <c r="S20" s="1">
        <f>IF('Planungstool Heizlast'!$B$4="EU13L",Leistungsdaten!G20,IF('Planungstool Heizlast'!$B$4="EU08L",Leistungsdaten!C20,IF('Planungstool Heizlast'!$B$4="EU15L",K20,IF('Planungstool Heizlast'!$B$4="EU20L",O20,""))))*$B$256</f>
        <v>9.7513214333593989</v>
      </c>
      <c r="T20" s="1">
        <f t="shared" si="0"/>
        <v>4.0239277262007018</v>
      </c>
    </row>
    <row r="21" spans="1:20" x14ac:dyDescent="0.3">
      <c r="A21">
        <v>-21.424429120616001</v>
      </c>
      <c r="B21">
        <v>5.8079040742206898</v>
      </c>
      <c r="C21">
        <f>IF(A21&lt;'Planungstool Heizlast'!$B$8,'Planungstool Heizlast'!$B$21,IF(A21&gt;15,'Planungstool Heizlast'!$B$20,'Planungstool Heizlast'!$B$19/(15-'Planungstool Heizlast'!$B$8)*(15-Leistungsdaten!A21)+'Planungstool Heizlast'!$B$20))</f>
        <v>9.7513214333593989</v>
      </c>
      <c r="E21">
        <v>-18.679226316104099</v>
      </c>
      <c r="F21">
        <v>10.2528655315549</v>
      </c>
      <c r="G21">
        <f>IF(E21&lt;'Planungstool Heizlast'!$B$8,'Planungstool Heizlast'!$B$21,IF(E21&gt;15,'Planungstool Heizlast'!$B$20,'Planungstool Heizlast'!$B$19/(15-'Planungstool Heizlast'!$B$8)*(15-Leistungsdaten!E21)+'Planungstool Heizlast'!$B$20))</f>
        <v>9.7513214333593989</v>
      </c>
      <c r="I21">
        <v>-16.265866777249698</v>
      </c>
      <c r="J21">
        <v>13.8345952565106</v>
      </c>
      <c r="K21">
        <f>IF(I21&lt;'Planungstool Heizlast'!$B$8,'Planungstool Heizlast'!$B$21,IF(I21&gt;15,'Planungstool Heizlast'!$B$20,'Planungstool Heizlast'!$B$19/(15-'Planungstool Heizlast'!$B$8)*(15-Leistungsdaten!I21)+'Planungstool Heizlast'!$B$20))</f>
        <v>9.7513214333593989</v>
      </c>
      <c r="M21">
        <v>-16.708451035354798</v>
      </c>
      <c r="N21">
        <v>17.347815248032202</v>
      </c>
      <c r="O21">
        <f>IF(M21&lt;'Planungstool Heizlast'!$B$8,'Planungstool Heizlast'!$B$21,IF(M21&gt;15,'Planungstool Heizlast'!$B$20,'Planungstool Heizlast'!$B$19/(15-'Planungstool Heizlast'!$B$8)*(15-Leistungsdaten!M21)+'Planungstool Heizlast'!$B$20))</f>
        <v>9.7513214333593989</v>
      </c>
      <c r="Q21" s="1">
        <f>IF('Planungstool Heizlast'!$B$4="EU13L",Leistungsdaten!E21,IF('Planungstool Heizlast'!$B$4="EU08L",A21,IF('Planungstool Heizlast'!$B$4="EU15L",I21,IF('Planungstool Heizlast'!$B$4="EU20L",M21,""))))</f>
        <v>-16.265866777249698</v>
      </c>
      <c r="R21" s="1">
        <f>IF(OR('Planungstool Heizlast'!$B$9="Fußbodenheizung 35°C",'Planungstool Heizlast'!$B$9="Niedertemperaturheizkörper 45°C"),IF('Planungstool Heizlast'!$B$4="EU13L",Leistungsdaten!F21,IF('Planungstool Heizlast'!$B$4="EU08L",Leistungsdaten!B21,IF('Planungstool Heizlast'!$B$4="EU15L",J21,IF('Planungstool Heizlast'!$B$4="EU20L",N21,"")))),IF('Planungstool Heizlast'!$B$4="EU13L",Leistungsdaten!F21,IF('Planungstool Heizlast'!$B$4="EU08L",Leistungsdaten!B21,IF('Planungstool Heizlast'!$B$4="EU15L",J21,IF('Planungstool Heizlast'!$B$4="EU20L",N21,""))))*0.9)*'Planungstool Heizlast'!$B$5</f>
        <v>13.8345952565106</v>
      </c>
      <c r="S21" s="1">
        <f>IF('Planungstool Heizlast'!$B$4="EU13L",Leistungsdaten!G21,IF('Planungstool Heizlast'!$B$4="EU08L",Leistungsdaten!C21,IF('Planungstool Heizlast'!$B$4="EU15L",K21,IF('Planungstool Heizlast'!$B$4="EU20L",O21,""))))*$B$256</f>
        <v>9.7513214333593989</v>
      </c>
      <c r="T21" s="1">
        <f t="shared" ref="T21:T84" si="1">R21-S21</f>
        <v>4.0832738231512007</v>
      </c>
    </row>
    <row r="22" spans="1:20" x14ac:dyDescent="0.3">
      <c r="A22">
        <v>-21.213811548931702</v>
      </c>
      <c r="B22">
        <v>5.8421879721347896</v>
      </c>
      <c r="C22">
        <f>IF(A22&lt;'Planungstool Heizlast'!$B$8,'Planungstool Heizlast'!$B$21,IF(A22&gt;15,'Planungstool Heizlast'!$B$20,'Planungstool Heizlast'!$B$19/(15-'Planungstool Heizlast'!$B$8)*(15-Leistungsdaten!A22)+'Planungstool Heizlast'!$B$20))</f>
        <v>9.7513214333593989</v>
      </c>
      <c r="E22">
        <v>-18.457236471558499</v>
      </c>
      <c r="F22">
        <v>10.3093190675141</v>
      </c>
      <c r="G22">
        <f>IF(E22&lt;'Planungstool Heizlast'!$B$8,'Planungstool Heizlast'!$B$21,IF(E22&gt;15,'Planungstool Heizlast'!$B$20,'Planungstool Heizlast'!$B$19/(15-'Planungstool Heizlast'!$B$8)*(15-Leistungsdaten!E22)+'Planungstool Heizlast'!$B$20))</f>
        <v>9.7513214333593989</v>
      </c>
      <c r="I22">
        <v>-16.032657818648801</v>
      </c>
      <c r="J22">
        <v>13.893953421890499</v>
      </c>
      <c r="K22">
        <f>IF(I22&lt;'Planungstool Heizlast'!$B$8,'Planungstool Heizlast'!$B$21,IF(I22&gt;15,'Planungstool Heizlast'!$B$20,'Planungstool Heizlast'!$B$19/(15-'Planungstool Heizlast'!$B$8)*(15-Leistungsdaten!I22)+'Planungstool Heizlast'!$B$20))</f>
        <v>9.7513214333593989</v>
      </c>
      <c r="M22">
        <v>-16.4875467274118</v>
      </c>
      <c r="N22">
        <v>17.4496071290482</v>
      </c>
      <c r="O22">
        <f>IF(M22&lt;'Planungstool Heizlast'!$B$8,'Planungstool Heizlast'!$B$21,IF(M22&gt;15,'Planungstool Heizlast'!$B$20,'Planungstool Heizlast'!$B$19/(15-'Planungstool Heizlast'!$B$8)*(15-Leistungsdaten!M22)+'Planungstool Heizlast'!$B$20))</f>
        <v>9.7513214333593989</v>
      </c>
      <c r="Q22" s="1">
        <f>IF('Planungstool Heizlast'!$B$4="EU13L",Leistungsdaten!E22,IF('Planungstool Heizlast'!$B$4="EU08L",A22,IF('Planungstool Heizlast'!$B$4="EU15L",I22,IF('Planungstool Heizlast'!$B$4="EU20L",M22,""))))</f>
        <v>-16.032657818648801</v>
      </c>
      <c r="R22" s="1">
        <f>IF(OR('Planungstool Heizlast'!$B$9="Fußbodenheizung 35°C",'Planungstool Heizlast'!$B$9="Niedertemperaturheizkörper 45°C"),IF('Planungstool Heizlast'!$B$4="EU13L",Leistungsdaten!F22,IF('Planungstool Heizlast'!$B$4="EU08L",Leistungsdaten!B22,IF('Planungstool Heizlast'!$B$4="EU15L",J22,IF('Planungstool Heizlast'!$B$4="EU20L",N22,"")))),IF('Planungstool Heizlast'!$B$4="EU13L",Leistungsdaten!F22,IF('Planungstool Heizlast'!$B$4="EU08L",Leistungsdaten!B22,IF('Planungstool Heizlast'!$B$4="EU15L",J22,IF('Planungstool Heizlast'!$B$4="EU20L",N22,""))))*0.9)*'Planungstool Heizlast'!$B$5</f>
        <v>13.893953421890499</v>
      </c>
      <c r="S22" s="1">
        <f>IF('Planungstool Heizlast'!$B$4="EU13L",Leistungsdaten!G22,IF('Planungstool Heizlast'!$B$4="EU08L",Leistungsdaten!C22,IF('Planungstool Heizlast'!$B$4="EU15L",K22,IF('Planungstool Heizlast'!$B$4="EU20L",O22,""))))*$B$256</f>
        <v>9.7513214333593989</v>
      </c>
      <c r="T22" s="1">
        <f t="shared" si="1"/>
        <v>4.1426319885311003</v>
      </c>
    </row>
    <row r="23" spans="1:20" x14ac:dyDescent="0.3">
      <c r="A23">
        <v>-21.0030435033221</v>
      </c>
      <c r="B23">
        <v>5.8766958690341404</v>
      </c>
      <c r="C23">
        <f>IF(A23&lt;'Planungstool Heizlast'!$B$8,'Planungstool Heizlast'!$B$21,IF(A23&gt;15,'Planungstool Heizlast'!$B$20,'Planungstool Heizlast'!$B$19/(15-'Planungstool Heizlast'!$B$8)*(15-Leistungsdaten!A23)+'Planungstool Heizlast'!$B$20))</f>
        <v>9.7513214333593989</v>
      </c>
      <c r="E23">
        <v>-18.235133162131699</v>
      </c>
      <c r="F23">
        <v>10.365855045955</v>
      </c>
      <c r="G23">
        <f>IF(E23&lt;'Planungstool Heizlast'!$B$8,'Planungstool Heizlast'!$B$21,IF(E23&gt;15,'Planungstool Heizlast'!$B$20,'Planungstool Heizlast'!$B$19/(15-'Planungstool Heizlast'!$B$8)*(15-Leistungsdaten!E23)+'Planungstool Heizlast'!$B$20))</f>
        <v>9.7513214333593989</v>
      </c>
      <c r="I23">
        <v>-15.7993278720718</v>
      </c>
      <c r="J23">
        <v>13.953316730933199</v>
      </c>
      <c r="K23">
        <f>IF(I23&lt;'Planungstool Heizlast'!$B$8,'Planungstool Heizlast'!$B$21,IF(I23&gt;15,'Planungstool Heizlast'!$B$20,'Planungstool Heizlast'!$B$19/(15-'Planungstool Heizlast'!$B$8)*(15-Leistungsdaten!I23)+'Planungstool Heizlast'!$B$20))</f>
        <v>9.7513214333593989</v>
      </c>
      <c r="M23">
        <v>-16.266461211553001</v>
      </c>
      <c r="N23">
        <v>17.551853203622699</v>
      </c>
      <c r="O23">
        <f>IF(M23&lt;'Planungstool Heizlast'!$B$8,'Planungstool Heizlast'!$B$21,IF(M23&gt;15,'Planungstool Heizlast'!$B$20,'Planungstool Heizlast'!$B$19/(15-'Planungstool Heizlast'!$B$8)*(15-Leistungsdaten!M23)+'Planungstool Heizlast'!$B$20))</f>
        <v>9.7513214333593989</v>
      </c>
      <c r="Q23" s="1">
        <f>IF('Planungstool Heizlast'!$B$4="EU13L",Leistungsdaten!E23,IF('Planungstool Heizlast'!$B$4="EU08L",A23,IF('Planungstool Heizlast'!$B$4="EU15L",I23,IF('Planungstool Heizlast'!$B$4="EU20L",M23,""))))</f>
        <v>-15.7993278720718</v>
      </c>
      <c r="R23" s="1">
        <f>IF(OR('Planungstool Heizlast'!$B$9="Fußbodenheizung 35°C",'Planungstool Heizlast'!$B$9="Niedertemperaturheizkörper 45°C"),IF('Planungstool Heizlast'!$B$4="EU13L",Leistungsdaten!F23,IF('Planungstool Heizlast'!$B$4="EU08L",Leistungsdaten!B23,IF('Planungstool Heizlast'!$B$4="EU15L",J23,IF('Planungstool Heizlast'!$B$4="EU20L",N23,"")))),IF('Planungstool Heizlast'!$B$4="EU13L",Leistungsdaten!F23,IF('Planungstool Heizlast'!$B$4="EU08L",Leistungsdaten!B23,IF('Planungstool Heizlast'!$B$4="EU15L",J23,IF('Planungstool Heizlast'!$B$4="EU20L",N23,""))))*0.9)*'Planungstool Heizlast'!$B$5</f>
        <v>13.953316730933199</v>
      </c>
      <c r="S23" s="1">
        <f>IF('Planungstool Heizlast'!$B$4="EU13L",Leistungsdaten!G23,IF('Planungstool Heizlast'!$B$4="EU08L",Leistungsdaten!C23,IF('Planungstool Heizlast'!$B$4="EU15L",K23,IF('Planungstool Heizlast'!$B$4="EU20L",O23,""))))*$B$256</f>
        <v>9.7513214333593989</v>
      </c>
      <c r="T23" s="1">
        <f t="shared" si="1"/>
        <v>4.2019952975738004</v>
      </c>
    </row>
    <row r="24" spans="1:20" x14ac:dyDescent="0.3">
      <c r="A24">
        <v>-20.792125052336601</v>
      </c>
      <c r="B24">
        <v>5.9114249693919598</v>
      </c>
      <c r="C24">
        <f>IF(A24&lt;'Planungstool Heizlast'!$B$8,'Planungstool Heizlast'!$B$21,IF(A24&gt;15,'Planungstool Heizlast'!$B$20,'Planungstool Heizlast'!$B$19/(15-'Planungstool Heizlast'!$B$8)*(15-Leistungsdaten!A24)+'Planungstool Heizlast'!$B$20))</f>
        <v>9.7513214333593989</v>
      </c>
      <c r="E24">
        <v>-18.012917131901901</v>
      </c>
      <c r="F24">
        <v>10.422469697468401</v>
      </c>
      <c r="G24">
        <f>IF(E24&lt;'Planungstool Heizlast'!$B$8,'Planungstool Heizlast'!$B$21,IF(E24&gt;15,'Planungstool Heizlast'!$B$20,'Planungstool Heizlast'!$B$19/(15-'Planungstool Heizlast'!$B$8)*(15-Leistungsdaten!E24)+'Planungstool Heizlast'!$B$20))</f>
        <v>9.7513214333593989</v>
      </c>
      <c r="I24">
        <v>-15.5658776072964</v>
      </c>
      <c r="J24">
        <v>14.012678105271799</v>
      </c>
      <c r="K24">
        <f>IF(I24&lt;'Planungstool Heizlast'!$B$8,'Planungstool Heizlast'!$B$21,IF(I24&gt;15,'Planungstool Heizlast'!$B$20,'Planungstool Heizlast'!$B$19/(15-'Planungstool Heizlast'!$B$8)*(15-Leistungsdaten!I24)+'Planungstool Heizlast'!$B$20))</f>
        <v>9.7513214333593989</v>
      </c>
      <c r="M24">
        <v>-16.045194309214299</v>
      </c>
      <c r="N24">
        <v>17.654549864025299</v>
      </c>
      <c r="O24">
        <f>IF(M24&lt;'Planungstool Heizlast'!$B$8,'Planungstool Heizlast'!$B$21,IF(M24&gt;15,'Planungstool Heizlast'!$B$20,'Planungstool Heizlast'!$B$19/(15-'Planungstool Heizlast'!$B$8)*(15-Leistungsdaten!M24)+'Planungstool Heizlast'!$B$20))</f>
        <v>9.7513214333593989</v>
      </c>
      <c r="Q24" s="1">
        <f>IF('Planungstool Heizlast'!$B$4="EU13L",Leistungsdaten!E24,IF('Planungstool Heizlast'!$B$4="EU08L",A24,IF('Planungstool Heizlast'!$B$4="EU15L",I24,IF('Planungstool Heizlast'!$B$4="EU20L",M24,""))))</f>
        <v>-15.5658776072964</v>
      </c>
      <c r="R24" s="1">
        <f>IF(OR('Planungstool Heizlast'!$B$9="Fußbodenheizung 35°C",'Planungstool Heizlast'!$B$9="Niedertemperaturheizkörper 45°C"),IF('Planungstool Heizlast'!$B$4="EU13L",Leistungsdaten!F24,IF('Planungstool Heizlast'!$B$4="EU08L",Leistungsdaten!B24,IF('Planungstool Heizlast'!$B$4="EU15L",J24,IF('Planungstool Heizlast'!$B$4="EU20L",N24,"")))),IF('Planungstool Heizlast'!$B$4="EU13L",Leistungsdaten!F24,IF('Planungstool Heizlast'!$B$4="EU08L",Leistungsdaten!B24,IF('Planungstool Heizlast'!$B$4="EU15L",J24,IF('Planungstool Heizlast'!$B$4="EU20L",N24,""))))*0.9)*'Planungstool Heizlast'!$B$5</f>
        <v>14.012678105271799</v>
      </c>
      <c r="S24" s="1">
        <f>IF('Planungstool Heizlast'!$B$4="EU13L",Leistungsdaten!G24,IF('Planungstool Heizlast'!$B$4="EU08L",Leistungsdaten!C24,IF('Planungstool Heizlast'!$B$4="EU15L",K24,IF('Planungstool Heizlast'!$B$4="EU20L",O24,""))))*$B$256</f>
        <v>9.7513214333593989</v>
      </c>
      <c r="T24" s="1">
        <f t="shared" si="1"/>
        <v>4.2613566719124005</v>
      </c>
    </row>
    <row r="25" spans="1:20" x14ac:dyDescent="0.3">
      <c r="A25">
        <v>-20.581056293481399</v>
      </c>
      <c r="B25">
        <v>5.9463724451053004</v>
      </c>
      <c r="C25">
        <f>IF(A25&lt;'Planungstool Heizlast'!$B$8,'Planungstool Heizlast'!$B$21,IF(A25&gt;15,'Planungstool Heizlast'!$B$20,'Planungstool Heizlast'!$B$19/(15-'Planungstool Heizlast'!$B$8)*(15-Leistungsdaten!A25)+'Planungstool Heizlast'!$B$20))</f>
        <v>9.7513214333593989</v>
      </c>
      <c r="E25">
        <v>-17.790589128486701</v>
      </c>
      <c r="F25">
        <v>10.4791591927808</v>
      </c>
      <c r="G25">
        <f>IF(E25&lt;'Planungstool Heizlast'!$B$8,'Planungstool Heizlast'!$B$21,IF(E25&gt;15,'Planungstool Heizlast'!$B$20,'Planungstool Heizlast'!$B$19/(15-'Planungstool Heizlast'!$B$8)*(15-Leistungsdaten!E25)+'Planungstool Heizlast'!$B$20))</f>
        <v>9.7513214333593989</v>
      </c>
      <c r="I25">
        <v>-15.3323077011144</v>
      </c>
      <c r="J25">
        <v>14.0720303096808</v>
      </c>
      <c r="K25">
        <f>IF(I25&lt;'Planungstool Heizlast'!$B$8,'Planungstool Heizlast'!$B$21,IF(I25&gt;15,'Planungstool Heizlast'!$B$20,'Planungstool Heizlast'!$B$19/(15-'Planungstool Heizlast'!$B$8)*(15-Leistungsdaten!I25)+'Planungstool Heizlast'!$B$20))</f>
        <v>9.7513214333593989</v>
      </c>
      <c r="M25">
        <v>-15.823745844181399</v>
      </c>
      <c r="N25">
        <v>17.757693387068901</v>
      </c>
      <c r="O25">
        <f>IF(M25&lt;'Planungstool Heizlast'!$B$8,'Planungstool Heizlast'!$B$21,IF(M25&gt;15,'Planungstool Heizlast'!$B$20,'Planungstool Heizlast'!$B$19/(15-'Planungstool Heizlast'!$B$8)*(15-Leistungsdaten!M25)+'Planungstool Heizlast'!$B$20))</f>
        <v>9.7513214333593989</v>
      </c>
      <c r="Q25" s="1">
        <f>IF('Planungstool Heizlast'!$B$4="EU13L",Leistungsdaten!E25,IF('Planungstool Heizlast'!$B$4="EU08L",A25,IF('Planungstool Heizlast'!$B$4="EU15L",I25,IF('Planungstool Heizlast'!$B$4="EU20L",M25,""))))</f>
        <v>-15.3323077011144</v>
      </c>
      <c r="R25" s="1">
        <f>IF(OR('Planungstool Heizlast'!$B$9="Fußbodenheizung 35°C",'Planungstool Heizlast'!$B$9="Niedertemperaturheizkörper 45°C"),IF('Planungstool Heizlast'!$B$4="EU13L",Leistungsdaten!F25,IF('Planungstool Heizlast'!$B$4="EU08L",Leistungsdaten!B25,IF('Planungstool Heizlast'!$B$4="EU15L",J25,IF('Planungstool Heizlast'!$B$4="EU20L",N25,"")))),IF('Planungstool Heizlast'!$B$4="EU13L",Leistungsdaten!F25,IF('Planungstool Heizlast'!$B$4="EU08L",Leistungsdaten!B25,IF('Planungstool Heizlast'!$B$4="EU15L",J25,IF('Planungstool Heizlast'!$B$4="EU20L",N25,""))))*0.9)*'Planungstool Heizlast'!$B$5</f>
        <v>14.0720303096808</v>
      </c>
      <c r="S25" s="1">
        <f>IF('Planungstool Heizlast'!$B$4="EU13L",Leistungsdaten!G25,IF('Planungstool Heizlast'!$B$4="EU08L",Leistungsdaten!C25,IF('Planungstool Heizlast'!$B$4="EU15L",K25,IF('Planungstool Heizlast'!$B$4="EU20L",O25,""))))*$B$256</f>
        <v>9.7513214333593989</v>
      </c>
      <c r="T25" s="1">
        <f t="shared" si="1"/>
        <v>4.320708876321401</v>
      </c>
    </row>
    <row r="26" spans="1:20" x14ac:dyDescent="0.3">
      <c r="A26">
        <v>-20.369837352740799</v>
      </c>
      <c r="B26">
        <v>5.9815354349909002</v>
      </c>
      <c r="C26">
        <f>IF(A26&lt;'Planungstool Heizlast'!$B$8,'Planungstool Heizlast'!$B$21,IF(A26&gt;15,'Planungstool Heizlast'!$B$20,'Planungstool Heizlast'!$B$19/(15-'Planungstool Heizlast'!$B$8)*(15-Leistungsdaten!A26)+'Planungstool Heizlast'!$B$20))</f>
        <v>9.7513214333593989</v>
      </c>
      <c r="E26">
        <v>-17.568149902996801</v>
      </c>
      <c r="F26">
        <v>10.535919641758399</v>
      </c>
      <c r="G26">
        <f>IF(E26&lt;'Planungstool Heizlast'!$B$8,'Planungstool Heizlast'!$B$21,IF(E26&gt;15,'Planungstool Heizlast'!$B$20,'Planungstool Heizlast'!$B$19/(15-'Planungstool Heizlast'!$B$8)*(15-Leistungsdaten!E26)+'Planungstool Heizlast'!$B$20))</f>
        <v>9.7513214333593989</v>
      </c>
      <c r="I26">
        <v>-15.098618837331999</v>
      </c>
      <c r="J26">
        <v>14.1313659487479</v>
      </c>
      <c r="K26">
        <f>IF(I26&lt;'Planungstool Heizlast'!$B$8,'Planungstool Heizlast'!$B$21,IF(I26&gt;15,'Planungstool Heizlast'!$B$20,'Planungstool Heizlast'!$B$19/(15-'Planungstool Heizlast'!$B$8)*(15-Leistungsdaten!I26)+'Planungstool Heizlast'!$B$20))</f>
        <v>9.7513214333593989</v>
      </c>
      <c r="M26">
        <v>-15.6021156424508</v>
      </c>
      <c r="N26">
        <v>17.861279931361199</v>
      </c>
      <c r="O26">
        <f>IF(M26&lt;'Planungstool Heizlast'!$B$8,'Planungstool Heizlast'!$B$21,IF(M26&gt;15,'Planungstool Heizlast'!$B$20,'Planungstool Heizlast'!$B$19/(15-'Planungstool Heizlast'!$B$8)*(15-Leistungsdaten!M26)+'Planungstool Heizlast'!$B$20))</f>
        <v>9.7513214333593989</v>
      </c>
      <c r="Q26" s="1">
        <f>IF('Planungstool Heizlast'!$B$4="EU13L",Leistungsdaten!E26,IF('Planungstool Heizlast'!$B$4="EU08L",A26,IF('Planungstool Heizlast'!$B$4="EU15L",I26,IF('Planungstool Heizlast'!$B$4="EU20L",M26,""))))</f>
        <v>-15.098618837331999</v>
      </c>
      <c r="R26" s="1">
        <f>IF(OR('Planungstool Heizlast'!$B$9="Fußbodenheizung 35°C",'Planungstool Heizlast'!$B$9="Niedertemperaturheizkörper 45°C"),IF('Planungstool Heizlast'!$B$4="EU13L",Leistungsdaten!F26,IF('Planungstool Heizlast'!$B$4="EU08L",Leistungsdaten!B26,IF('Planungstool Heizlast'!$B$4="EU15L",J26,IF('Planungstool Heizlast'!$B$4="EU20L",N26,"")))),IF('Planungstool Heizlast'!$B$4="EU13L",Leistungsdaten!F26,IF('Planungstool Heizlast'!$B$4="EU08L",Leistungsdaten!B26,IF('Planungstool Heizlast'!$B$4="EU15L",J26,IF('Planungstool Heizlast'!$B$4="EU20L",N26,""))))*0.9)*'Planungstool Heizlast'!$B$5</f>
        <v>14.1313659487479</v>
      </c>
      <c r="S26" s="1">
        <f>IF('Planungstool Heizlast'!$B$4="EU13L",Leistungsdaten!G26,IF('Planungstool Heizlast'!$B$4="EU08L",Leistungsdaten!C26,IF('Planungstool Heizlast'!$B$4="EU15L",K26,IF('Planungstool Heizlast'!$B$4="EU20L",O26,""))))*$B$256</f>
        <v>9.7513214333593989</v>
      </c>
      <c r="T26" s="1">
        <f t="shared" si="1"/>
        <v>4.3800445153885015</v>
      </c>
    </row>
    <row r="27" spans="1:20" x14ac:dyDescent="0.3">
      <c r="A27">
        <v>-20.158468384085801</v>
      </c>
      <c r="B27">
        <v>6.0169110442717599</v>
      </c>
      <c r="C27">
        <f>IF(A27&lt;'Planungstool Heizlast'!$B$8,'Planungstool Heizlast'!$B$21,IF(A27&gt;15,'Planungstool Heizlast'!$B$20,'Planungstool Heizlast'!$B$19/(15-'Planungstool Heizlast'!$B$8)*(15-Leistungsdaten!A27)+'Planungstool Heizlast'!$B$20))</f>
        <v>9.7513214333593989</v>
      </c>
      <c r="E27">
        <v>-17.345600209990302</v>
      </c>
      <c r="F27">
        <v>10.592747092392599</v>
      </c>
      <c r="G27">
        <f>IF(E27&lt;'Planungstool Heizlast'!$B$8,'Planungstool Heizlast'!$B$21,IF(E27&gt;15,'Planungstool Heizlast'!$B$20,'Planungstool Heizlast'!$B$19/(15-'Planungstool Heizlast'!$B$8)*(15-Leistungsdaten!E27)+'Planungstool Heizlast'!$B$20))</f>
        <v>9.7513214333593989</v>
      </c>
      <c r="I27">
        <v>-14.8648117067698</v>
      </c>
      <c r="J27">
        <v>14.190677463475801</v>
      </c>
      <c r="K27">
        <f>IF(I27&lt;'Planungstool Heizlast'!$B$8,'Planungstool Heizlast'!$B$21,IF(I27&gt;15,'Planungstool Heizlast'!$B$20,'Planungstool Heizlast'!$B$19/(15-'Planungstool Heizlast'!$B$8)*(15-Leistungsdaten!I27)+'Planungstool Heizlast'!$B$20))</f>
        <v>9.7513214333593989</v>
      </c>
      <c r="M27">
        <v>-15.3803035320958</v>
      </c>
      <c r="N27">
        <v>17.9653055344893</v>
      </c>
      <c r="O27">
        <f>IF(M27&lt;'Planungstool Heizlast'!$B$8,'Planungstool Heizlast'!$B$21,IF(M27&gt;15,'Planungstool Heizlast'!$B$20,'Planungstool Heizlast'!$B$19/(15-'Planungstool Heizlast'!$B$8)*(15-Leistungsdaten!M27)+'Planungstool Heizlast'!$B$20))</f>
        <v>9.7513214333593989</v>
      </c>
      <c r="Q27" s="1">
        <f>IF('Planungstool Heizlast'!$B$4="EU13L",Leistungsdaten!E27,IF('Planungstool Heizlast'!$B$4="EU08L",A27,IF('Planungstool Heizlast'!$B$4="EU15L",I27,IF('Planungstool Heizlast'!$B$4="EU20L",M27,""))))</f>
        <v>-14.8648117067698</v>
      </c>
      <c r="R27" s="1">
        <f>IF(OR('Planungstool Heizlast'!$B$9="Fußbodenheizung 35°C",'Planungstool Heizlast'!$B$9="Niedertemperaturheizkörper 45°C"),IF('Planungstool Heizlast'!$B$4="EU13L",Leistungsdaten!F27,IF('Planungstool Heizlast'!$B$4="EU08L",Leistungsdaten!B27,IF('Planungstool Heizlast'!$B$4="EU15L",J27,IF('Planungstool Heizlast'!$B$4="EU20L",N27,"")))),IF('Planungstool Heizlast'!$B$4="EU13L",Leistungsdaten!F27,IF('Planungstool Heizlast'!$B$4="EU08L",Leistungsdaten!B27,IF('Planungstool Heizlast'!$B$4="EU15L",J27,IF('Planungstool Heizlast'!$B$4="EU20L",N27,""))))*0.9)*'Planungstool Heizlast'!$B$5</f>
        <v>14.190677463475801</v>
      </c>
      <c r="S27" s="1">
        <f>IF('Planungstool Heizlast'!$B$4="EU13L",Leistungsdaten!G27,IF('Planungstool Heizlast'!$B$4="EU08L",Leistungsdaten!C27,IF('Planungstool Heizlast'!$B$4="EU15L",K27,IF('Planungstool Heizlast'!$B$4="EU20L",O27,""))))*$B$256</f>
        <v>9.7513214333593989</v>
      </c>
      <c r="T27" s="1">
        <f t="shared" si="1"/>
        <v>4.4393560301164019</v>
      </c>
    </row>
    <row r="28" spans="1:20" x14ac:dyDescent="0.3">
      <c r="A28">
        <v>-19.9469495689697</v>
      </c>
      <c r="B28">
        <v>6.0524963440538997</v>
      </c>
      <c r="C28">
        <f>IF(A28&lt;'Planungstool Heizlast'!$B$8,'Planungstool Heizlast'!$B$21,IF(A28&gt;15,'Planungstool Heizlast'!$B$20,'Planungstool Heizlast'!$B$19/(15-'Planungstool Heizlast'!$B$8)*(15-Leistungsdaten!A28)+'Planungstool Heizlast'!$B$20))</f>
        <v>9.7513214333593989</v>
      </c>
      <c r="E28">
        <v>-17.122940807431</v>
      </c>
      <c r="F28">
        <v>10.649637529766199</v>
      </c>
      <c r="G28">
        <f>IF(E28&lt;'Planungstool Heizlast'!$B$8,'Planungstool Heizlast'!$B$21,IF(E28&gt;15,'Planungstool Heizlast'!$B$20,'Planungstool Heizlast'!$B$19/(15-'Planungstool Heizlast'!$B$8)*(15-Leistungsdaten!E28)+'Planungstool Heizlast'!$B$20))</f>
        <v>9.7513214333593989</v>
      </c>
      <c r="I28">
        <v>-14.630887007262499</v>
      </c>
      <c r="J28">
        <v>14.2499571278109</v>
      </c>
      <c r="K28">
        <f>IF(I28&lt;'Planungstool Heizlast'!$B$8,'Planungstool Heizlast'!$B$21,IF(I28&gt;15,'Planungstool Heizlast'!$B$20,'Planungstool Heizlast'!$B$19/(15-'Planungstool Heizlast'!$B$8)*(15-Leistungsdaten!I28)+'Planungstool Heizlast'!$B$20))</f>
        <v>9.7513214333593989</v>
      </c>
      <c r="M28">
        <v>-15.1583093431354</v>
      </c>
      <c r="N28">
        <v>18.069766110136701</v>
      </c>
      <c r="O28">
        <f>IF(M28&lt;'Planungstool Heizlast'!$B$8,'Planungstool Heizlast'!$B$21,IF(M28&gt;15,'Planungstool Heizlast'!$B$20,'Planungstool Heizlast'!$B$19/(15-'Planungstool Heizlast'!$B$8)*(15-Leistungsdaten!M28)+'Planungstool Heizlast'!$B$20))</f>
        <v>9.7513214333593989</v>
      </c>
      <c r="Q28" s="1">
        <f>IF('Planungstool Heizlast'!$B$4="EU13L",Leistungsdaten!E28,IF('Planungstool Heizlast'!$B$4="EU08L",A28,IF('Planungstool Heizlast'!$B$4="EU15L",I28,IF('Planungstool Heizlast'!$B$4="EU20L",M28,""))))</f>
        <v>-14.630887007262499</v>
      </c>
      <c r="R28" s="1">
        <f>IF(OR('Planungstool Heizlast'!$B$9="Fußbodenheizung 35°C",'Planungstool Heizlast'!$B$9="Niedertemperaturheizkörper 45°C"),IF('Planungstool Heizlast'!$B$4="EU13L",Leistungsdaten!F28,IF('Planungstool Heizlast'!$B$4="EU08L",Leistungsdaten!B28,IF('Planungstool Heizlast'!$B$4="EU15L",J28,IF('Planungstool Heizlast'!$B$4="EU20L",N28,"")))),IF('Planungstool Heizlast'!$B$4="EU13L",Leistungsdaten!F28,IF('Planungstool Heizlast'!$B$4="EU08L",Leistungsdaten!B28,IF('Planungstool Heizlast'!$B$4="EU15L",J28,IF('Planungstool Heizlast'!$B$4="EU20L",N28,""))))*0.9)*'Planungstool Heizlast'!$B$5</f>
        <v>14.2499571278109</v>
      </c>
      <c r="S28" s="1">
        <f>IF('Planungstool Heizlast'!$B$4="EU13L",Leistungsdaten!G28,IF('Planungstool Heizlast'!$B$4="EU08L",Leistungsdaten!C28,IF('Planungstool Heizlast'!$B$4="EU15L",K28,IF('Planungstool Heizlast'!$B$4="EU20L",O28,""))))*$B$256</f>
        <v>9.7513214333593989</v>
      </c>
      <c r="T28" s="1">
        <f t="shared" si="1"/>
        <v>4.4986356944515009</v>
      </c>
    </row>
    <row r="29" spans="1:20" x14ac:dyDescent="0.3">
      <c r="A29">
        <v>-19.735281115815202</v>
      </c>
      <c r="B29">
        <v>6.0882883707933901</v>
      </c>
      <c r="C29">
        <f>IF(A29&lt;'Planungstool Heizlast'!$B$8,'Planungstool Heizlast'!$B$21,IF(A29&gt;15,'Planungstool Heizlast'!$B$20,'Planungstool Heizlast'!$B$19/(15-'Planungstool Heizlast'!$B$8)*(15-Leistungsdaten!A29)+'Planungstool Heizlast'!$B$20))</f>
        <v>9.7513214333593989</v>
      </c>
      <c r="E29">
        <v>-16.9001724566481</v>
      </c>
      <c r="F29">
        <v>10.706586875000699</v>
      </c>
      <c r="G29">
        <f>IF(E29&lt;'Planungstool Heizlast'!$B$8,'Planungstool Heizlast'!$B$21,IF(E29&gt;15,'Planungstool Heizlast'!$B$20,'Planungstool Heizlast'!$B$19/(15-'Planungstool Heizlast'!$B$8)*(15-Leistungsdaten!E29)+'Planungstool Heizlast'!$B$20))</f>
        <v>9.7513214333593989</v>
      </c>
      <c r="I29">
        <v>-14.3968454436594</v>
      </c>
      <c r="J29">
        <v>14.3091970450993</v>
      </c>
      <c r="K29">
        <f>IF(I29&lt;'Planungstool Heizlast'!$B$8,'Planungstool Heizlast'!$B$21,IF(I29&gt;15,'Planungstool Heizlast'!$B$20,'Planungstool Heizlast'!$B$19/(15-'Planungstool Heizlast'!$B$8)*(15-Leistungsdaten!I29)+'Planungstool Heizlast'!$B$20))</f>
        <v>9.7513214333593989</v>
      </c>
      <c r="M29">
        <v>-14.936132907408901</v>
      </c>
      <c r="N29">
        <v>18.1746574451304</v>
      </c>
      <c r="O29">
        <f>IF(M29&lt;'Planungstool Heizlast'!$B$8,'Planungstool Heizlast'!$B$21,IF(M29&gt;15,'Planungstool Heizlast'!$B$20,'Planungstool Heizlast'!$B$19/(15-'Planungstool Heizlast'!$B$8)*(15-Leistungsdaten!M29)+'Planungstool Heizlast'!$B$20))</f>
        <v>9.7513214333593989</v>
      </c>
      <c r="Q29" s="1">
        <f>IF('Planungstool Heizlast'!$B$4="EU13L",Leistungsdaten!E29,IF('Planungstool Heizlast'!$B$4="EU08L",A29,IF('Planungstool Heizlast'!$B$4="EU15L",I29,IF('Planungstool Heizlast'!$B$4="EU20L",M29,""))))</f>
        <v>-14.3968454436594</v>
      </c>
      <c r="R29" s="1">
        <f>IF(OR('Planungstool Heizlast'!$B$9="Fußbodenheizung 35°C",'Planungstool Heizlast'!$B$9="Niedertemperaturheizkörper 45°C"),IF('Planungstool Heizlast'!$B$4="EU13L",Leistungsdaten!F29,IF('Planungstool Heizlast'!$B$4="EU08L",Leistungsdaten!B29,IF('Planungstool Heizlast'!$B$4="EU15L",J29,IF('Planungstool Heizlast'!$B$4="EU20L",N29,"")))),IF('Planungstool Heizlast'!$B$4="EU13L",Leistungsdaten!F29,IF('Planungstool Heizlast'!$B$4="EU08L",Leistungsdaten!B29,IF('Planungstool Heizlast'!$B$4="EU15L",J29,IF('Planungstool Heizlast'!$B$4="EU20L",N29,""))))*0.9)*'Planungstool Heizlast'!$B$5</f>
        <v>14.3091970450993</v>
      </c>
      <c r="S29" s="1">
        <f>IF('Planungstool Heizlast'!$B$4="EU13L",Leistungsdaten!G29,IF('Planungstool Heizlast'!$B$4="EU08L",Leistungsdaten!C29,IF('Planungstool Heizlast'!$B$4="EU15L",K29,IF('Planungstool Heizlast'!$B$4="EU20L",O29,""))))*$B$256</f>
        <v>9.7513214333593989</v>
      </c>
      <c r="T29" s="1">
        <f t="shared" si="1"/>
        <v>4.5578756117399006</v>
      </c>
    </row>
    <row r="30" spans="1:20" x14ac:dyDescent="0.3">
      <c r="A30">
        <v>-19.523463259490999</v>
      </c>
      <c r="B30">
        <v>6.12428412575332</v>
      </c>
      <c r="C30">
        <f>IF(A30&lt;'Planungstool Heizlast'!$B$8,'Planungstool Heizlast'!$B$21,IF(A30&gt;15,'Planungstool Heizlast'!$B$20,'Planungstool Heizlast'!$B$19/(15-'Planungstool Heizlast'!$B$8)*(15-Leistungsdaten!A30)+'Planungstool Heizlast'!$B$20))</f>
        <v>9.7513214333593989</v>
      </c>
      <c r="E30">
        <v>-16.677295922298601</v>
      </c>
      <c r="F30">
        <v>10.7635909841851</v>
      </c>
      <c r="G30">
        <f>IF(E30&lt;'Planungstool Heizlast'!$B$8,'Planungstool Heizlast'!$B$21,IF(E30&gt;15,'Planungstool Heizlast'!$B$20,'Planungstool Heizlast'!$B$19/(15-'Planungstool Heizlast'!$B$8)*(15-Leistungsdaten!E30)+'Planungstool Heizlast'!$B$20))</f>
        <v>9.7513214333593989</v>
      </c>
      <c r="I30">
        <v>-14.162687727823901</v>
      </c>
      <c r="J30">
        <v>14.368389144467301</v>
      </c>
      <c r="K30">
        <f>IF(I30&lt;'Planungstool Heizlast'!$B$8,'Planungstool Heizlast'!$B$21,IF(I30&gt;15,'Planungstool Heizlast'!$B$20,'Planungstool Heizlast'!$B$19/(15-'Planungstool Heizlast'!$B$8)*(15-Leistungsdaten!I30)+'Planungstool Heizlast'!$B$20))</f>
        <v>9.7513214333593989</v>
      </c>
      <c r="M30">
        <v>-14.713774058453501</v>
      </c>
      <c r="N30">
        <v>18.279975196417102</v>
      </c>
      <c r="O30">
        <f>IF(M30&lt;'Planungstool Heizlast'!$B$8,'Planungstool Heizlast'!$B$21,IF(M30&gt;15,'Planungstool Heizlast'!$B$20,'Planungstool Heizlast'!$B$19/(15-'Planungstool Heizlast'!$B$8)*(15-Leistungsdaten!M30)+'Planungstool Heizlast'!$B$20))</f>
        <v>9.7513214333593989</v>
      </c>
      <c r="Q30" s="1">
        <f>IF('Planungstool Heizlast'!$B$4="EU13L",Leistungsdaten!E30,IF('Planungstool Heizlast'!$B$4="EU08L",A30,IF('Planungstool Heizlast'!$B$4="EU15L",I30,IF('Planungstool Heizlast'!$B$4="EU20L",M30,""))))</f>
        <v>-14.162687727823901</v>
      </c>
      <c r="R30" s="1">
        <f>IF(OR('Planungstool Heizlast'!$B$9="Fußbodenheizung 35°C",'Planungstool Heizlast'!$B$9="Niedertemperaturheizkörper 45°C"),IF('Planungstool Heizlast'!$B$4="EU13L",Leistungsdaten!F30,IF('Planungstool Heizlast'!$B$4="EU08L",Leistungsdaten!B30,IF('Planungstool Heizlast'!$B$4="EU15L",J30,IF('Planungstool Heizlast'!$B$4="EU20L",N30,"")))),IF('Planungstool Heizlast'!$B$4="EU13L",Leistungsdaten!F30,IF('Planungstool Heizlast'!$B$4="EU08L",Leistungsdaten!B30,IF('Planungstool Heizlast'!$B$4="EU15L",J30,IF('Planungstool Heizlast'!$B$4="EU20L",N30,""))))*0.9)*'Planungstool Heizlast'!$B$5</f>
        <v>14.368389144467301</v>
      </c>
      <c r="S30" s="1">
        <f>IF('Planungstool Heizlast'!$B$4="EU13L",Leistungsdaten!G30,IF('Planungstool Heizlast'!$B$4="EU08L",Leistungsdaten!C30,IF('Planungstool Heizlast'!$B$4="EU15L",K30,IF('Planungstool Heizlast'!$B$4="EU20L",O30,""))))*$B$256</f>
        <v>9.7513214333593989</v>
      </c>
      <c r="T30" s="1">
        <f t="shared" si="1"/>
        <v>4.6170677111079019</v>
      </c>
    </row>
    <row r="31" spans="1:20" x14ac:dyDescent="0.3">
      <c r="A31">
        <v>-19.311496260782398</v>
      </c>
      <c r="B31">
        <v>6.1604805744507098</v>
      </c>
      <c r="C31">
        <f>IF(A31&lt;'Planungstool Heizlast'!$B$8,'Planungstool Heizlast'!$B$21,IF(A31&gt;15,'Planungstool Heizlast'!$B$20,'Planungstool Heizlast'!$B$19/(15-'Planungstool Heizlast'!$B$8)*(15-Leistungsdaten!A31)+'Planungstool Heizlast'!$B$20))</f>
        <v>9.7513214333593989</v>
      </c>
      <c r="E31">
        <v>-16.4543119723314</v>
      </c>
      <c r="F31">
        <v>10.820645647284101</v>
      </c>
      <c r="G31">
        <f>IF(E31&lt;'Planungstool Heizlast'!$B$8,'Planungstool Heizlast'!$B$21,IF(E31&gt;15,'Planungstool Heizlast'!$B$20,'Planungstool Heizlast'!$B$19/(15-'Planungstool Heizlast'!$B$8)*(15-Leistungsdaten!E31)+'Planungstool Heizlast'!$B$20))</f>
        <v>9.7513214333593989</v>
      </c>
      <c r="I31">
        <v>-13.928414578633801</v>
      </c>
      <c r="J31">
        <v>14.4275251771263</v>
      </c>
      <c r="K31">
        <f>IF(I31&lt;'Planungstool Heizlast'!$B$8,'Planungstool Heizlast'!$B$21,IF(I31&gt;15,'Planungstool Heizlast'!$B$20,'Planungstool Heizlast'!$B$19/(15-'Planungstool Heizlast'!$B$8)*(15-Leistungsdaten!I31)+'Planungstool Heizlast'!$B$20))</f>
        <v>9.7513214333593989</v>
      </c>
      <c r="M31">
        <v>-14.491232631386101</v>
      </c>
      <c r="N31">
        <v>18.385714887965602</v>
      </c>
      <c r="O31">
        <f>IF(M31&lt;'Planungstool Heizlast'!$B$8,'Planungstool Heizlast'!$B$21,IF(M31&gt;15,'Planungstool Heizlast'!$B$20,'Planungstool Heizlast'!$B$19/(15-'Planungstool Heizlast'!$B$8)*(15-Leistungsdaten!M31)+'Planungstool Heizlast'!$B$20))</f>
        <v>9.7513214333593989</v>
      </c>
      <c r="Q31" s="1">
        <f>IF('Planungstool Heizlast'!$B$4="EU13L",Leistungsdaten!E31,IF('Planungstool Heizlast'!$B$4="EU08L",A31,IF('Planungstool Heizlast'!$B$4="EU15L",I31,IF('Planungstool Heizlast'!$B$4="EU20L",M31,""))))</f>
        <v>-13.928414578633801</v>
      </c>
      <c r="R31" s="1">
        <f>IF(OR('Planungstool Heizlast'!$B$9="Fußbodenheizung 35°C",'Planungstool Heizlast'!$B$9="Niedertemperaturheizkörper 45°C"),IF('Planungstool Heizlast'!$B$4="EU13L",Leistungsdaten!F31,IF('Planungstool Heizlast'!$B$4="EU08L",Leistungsdaten!B31,IF('Planungstool Heizlast'!$B$4="EU15L",J31,IF('Planungstool Heizlast'!$B$4="EU20L",N31,"")))),IF('Planungstool Heizlast'!$B$4="EU13L",Leistungsdaten!F31,IF('Planungstool Heizlast'!$B$4="EU08L",Leistungsdaten!B31,IF('Planungstool Heizlast'!$B$4="EU15L",J31,IF('Planungstool Heizlast'!$B$4="EU20L",N31,""))))*0.9)*'Planungstool Heizlast'!$B$5</f>
        <v>14.4275251771263</v>
      </c>
      <c r="S31" s="1">
        <f>IF('Planungstool Heizlast'!$B$4="EU13L",Leistungsdaten!G31,IF('Planungstool Heizlast'!$B$4="EU08L",Leistungsdaten!C31,IF('Planungstool Heizlast'!$B$4="EU15L",K31,IF('Planungstool Heizlast'!$B$4="EU20L",O31,""))))*$B$256</f>
        <v>9.7513214333593989</v>
      </c>
      <c r="T31" s="1">
        <f t="shared" si="1"/>
        <v>4.6762037437669015</v>
      </c>
    </row>
    <row r="32" spans="1:20" x14ac:dyDescent="0.3">
      <c r="A32">
        <v>-19.0993804058552</v>
      </c>
      <c r="B32">
        <v>6.1968746460929998</v>
      </c>
      <c r="C32">
        <f>IF(A32&lt;'Planungstool Heizlast'!$B$8,'Planungstool Heizlast'!$B$21,IF(A32&gt;15,'Planungstool Heizlast'!$B$20,'Planungstool Heizlast'!$B$19/(15-'Planungstool Heizlast'!$B$8)*(15-Leistungsdaten!A32)+'Planungstool Heizlast'!$B$20))</f>
        <v>9.7513214333593989</v>
      </c>
      <c r="E32">
        <v>-16.231221377954299</v>
      </c>
      <c r="F32">
        <v>10.877746587026699</v>
      </c>
      <c r="G32">
        <f>IF(E32&lt;'Planungstool Heizlast'!$B$8,'Planungstool Heizlast'!$B$21,IF(E32&gt;15,'Planungstool Heizlast'!$B$20,'Planungstool Heizlast'!$B$19/(15-'Planungstool Heizlast'!$B$8)*(15-Leistungsdaten!E32)+'Planungstool Heizlast'!$B$20))</f>
        <v>9.7513214333593989</v>
      </c>
      <c r="I32">
        <v>-13.6940267219814</v>
      </c>
      <c r="J32">
        <v>14.4865967125995</v>
      </c>
      <c r="K32">
        <f>IF(I32&lt;'Planungstool Heizlast'!$B$8,'Planungstool Heizlast'!$B$21,IF(I32&gt;15,'Planungstool Heizlast'!$B$20,'Planungstool Heizlast'!$B$19/(15-'Planungstool Heizlast'!$B$8)*(15-Leistungsdaten!I32)+'Planungstool Heizlast'!$B$20))</f>
        <v>9.7513214333593989</v>
      </c>
      <c r="M32">
        <v>-14.2685084627892</v>
      </c>
      <c r="N32">
        <v>18.491871907594799</v>
      </c>
      <c r="O32">
        <f>IF(M32&lt;'Planungstool Heizlast'!$B$8,'Planungstool Heizlast'!$B$21,IF(M32&gt;15,'Planungstool Heizlast'!$B$20,'Planungstool Heizlast'!$B$19/(15-'Planungstool Heizlast'!$B$8)*(15-Leistungsdaten!M32)+'Planungstool Heizlast'!$B$20))</f>
        <v>9.7513214333593989</v>
      </c>
      <c r="Q32" s="1">
        <f>IF('Planungstool Heizlast'!$B$4="EU13L",Leistungsdaten!E32,IF('Planungstool Heizlast'!$B$4="EU08L",A32,IF('Planungstool Heizlast'!$B$4="EU15L",I32,IF('Planungstool Heizlast'!$B$4="EU20L",M32,""))))</f>
        <v>-13.6940267219814</v>
      </c>
      <c r="R32" s="1">
        <f>IF(OR('Planungstool Heizlast'!$B$9="Fußbodenheizung 35°C",'Planungstool Heizlast'!$B$9="Niedertemperaturheizkörper 45°C"),IF('Planungstool Heizlast'!$B$4="EU13L",Leistungsdaten!F32,IF('Planungstool Heizlast'!$B$4="EU08L",Leistungsdaten!B32,IF('Planungstool Heizlast'!$B$4="EU15L",J32,IF('Planungstool Heizlast'!$B$4="EU20L",N32,"")))),IF('Planungstool Heizlast'!$B$4="EU13L",Leistungsdaten!F32,IF('Planungstool Heizlast'!$B$4="EU08L",Leistungsdaten!B32,IF('Planungstool Heizlast'!$B$4="EU15L",J32,IF('Planungstool Heizlast'!$B$4="EU20L",N32,""))))*0.9)*'Planungstool Heizlast'!$B$5</f>
        <v>14.4865967125995</v>
      </c>
      <c r="S32" s="1">
        <f>IF('Planungstool Heizlast'!$B$4="EU13L",Leistungsdaten!G32,IF('Planungstool Heizlast'!$B$4="EU08L",Leistungsdaten!C32,IF('Planungstool Heizlast'!$B$4="EU15L",K32,IF('Planungstool Heizlast'!$B$4="EU20L",O32,""))))*$B$256</f>
        <v>9.7513214333593989</v>
      </c>
      <c r="T32" s="1">
        <f t="shared" si="1"/>
        <v>4.7352752792401009</v>
      </c>
    </row>
    <row r="33" spans="1:20" x14ac:dyDescent="0.3">
      <c r="A33">
        <v>-18.887116005715399</v>
      </c>
      <c r="B33">
        <v>6.2334632330040902</v>
      </c>
      <c r="C33">
        <f>IF(A33&lt;'Planungstool Heizlast'!$B$8,'Planungstool Heizlast'!$B$21,IF(A33&gt;15,'Planungstool Heizlast'!$B$20,'Planungstool Heizlast'!$B$19/(15-'Planungstool Heizlast'!$B$8)*(15-Leistungsdaten!A33)+'Planungstool Heizlast'!$B$20))</f>
        <v>9.7513214333593989</v>
      </c>
      <c r="E33">
        <v>-16.008024913602299</v>
      </c>
      <c r="F33">
        <v>10.934889457774799</v>
      </c>
      <c r="G33">
        <f>IF(E33&lt;'Planungstool Heizlast'!$B$8,'Planungstool Heizlast'!$B$21,IF(E33&gt;15,'Planungstool Heizlast'!$B$20,'Planungstool Heizlast'!$B$19/(15-'Planungstool Heizlast'!$B$8)*(15-Leistungsdaten!E33)+'Planungstool Heizlast'!$B$20))</f>
        <v>9.7513214333593989</v>
      </c>
      <c r="I33">
        <v>-13.459524890773</v>
      </c>
      <c r="J33">
        <v>14.545595134869499</v>
      </c>
      <c r="K33">
        <f>IF(I33&lt;'Planungstool Heizlast'!$B$8,'Planungstool Heizlast'!$B$21,IF(I33&gt;15,'Planungstool Heizlast'!$B$20,'Planungstool Heizlast'!$B$19/(15-'Planungstool Heizlast'!$B$8)*(15-Leistungsdaten!I33)+'Planungstool Heizlast'!$B$20))</f>
        <v>9.7513214333593989</v>
      </c>
      <c r="M33">
        <v>-14.0456013906007</v>
      </c>
      <c r="N33">
        <v>18.598441503725098</v>
      </c>
      <c r="O33">
        <f>IF(M33&lt;'Planungstool Heizlast'!$B$8,'Planungstool Heizlast'!$B$21,IF(M33&gt;15,'Planungstool Heizlast'!$B$20,'Planungstool Heizlast'!$B$19/(15-'Planungstool Heizlast'!$B$8)*(15-Leistungsdaten!M33)+'Planungstool Heizlast'!$B$20))</f>
        <v>9.7513214333593989</v>
      </c>
      <c r="Q33" s="1">
        <f>IF('Planungstool Heizlast'!$B$4="EU13L",Leistungsdaten!E33,IF('Planungstool Heizlast'!$B$4="EU08L",A33,IF('Planungstool Heizlast'!$B$4="EU15L",I33,IF('Planungstool Heizlast'!$B$4="EU20L",M33,""))))</f>
        <v>-13.459524890773</v>
      </c>
      <c r="R33" s="1">
        <f>IF(OR('Planungstool Heizlast'!$B$9="Fußbodenheizung 35°C",'Planungstool Heizlast'!$B$9="Niedertemperaturheizkörper 45°C"),IF('Planungstool Heizlast'!$B$4="EU13L",Leistungsdaten!F33,IF('Planungstool Heizlast'!$B$4="EU08L",Leistungsdaten!B33,IF('Planungstool Heizlast'!$B$4="EU15L",J33,IF('Planungstool Heizlast'!$B$4="EU20L",N33,"")))),IF('Planungstool Heizlast'!$B$4="EU13L",Leistungsdaten!F33,IF('Planungstool Heizlast'!$B$4="EU08L",Leistungsdaten!B33,IF('Planungstool Heizlast'!$B$4="EU15L",J33,IF('Planungstool Heizlast'!$B$4="EU20L",N33,""))))*0.9)*'Planungstool Heizlast'!$B$5</f>
        <v>14.545595134869499</v>
      </c>
      <c r="S33" s="1">
        <f>IF('Planungstool Heizlast'!$B$4="EU13L",Leistungsdaten!G33,IF('Planungstool Heizlast'!$B$4="EU08L",Leistungsdaten!C33,IF('Planungstool Heizlast'!$B$4="EU15L",K33,IF('Planungstool Heizlast'!$B$4="EU20L",O33,""))))*$B$256</f>
        <v>9.7513214333593989</v>
      </c>
      <c r="T33" s="1">
        <f t="shared" si="1"/>
        <v>4.7942737015101002</v>
      </c>
    </row>
    <row r="34" spans="1:20" x14ac:dyDescent="0.3">
      <c r="A34">
        <v>-18.6747033956654</v>
      </c>
      <c r="B34">
        <v>6.27024319003971</v>
      </c>
      <c r="C34">
        <f>IF(A34&lt;'Planungstool Heizlast'!$B$8,'Planungstool Heizlast'!$B$21,IF(A34&gt;15,'Planungstool Heizlast'!$B$20,'Planungstool Heizlast'!$B$19/(15-'Planungstool Heizlast'!$B$8)*(15-Leistungsdaten!A34)+'Planungstool Heizlast'!$B$20))</f>
        <v>9.7513214333593989</v>
      </c>
      <c r="E34">
        <v>-15.7847233569079</v>
      </c>
      <c r="F34">
        <v>10.9920698443707</v>
      </c>
      <c r="G34">
        <f>IF(E34&lt;'Planungstool Heizlast'!$B$8,'Planungstool Heizlast'!$B$21,IF(E34&gt;15,'Planungstool Heizlast'!$B$20,'Planungstool Heizlast'!$B$19/(15-'Planungstool Heizlast'!$B$8)*(15-Leistungsdaten!E34)+'Planungstool Heizlast'!$B$20))</f>
        <v>9.7513214333593989</v>
      </c>
      <c r="I34">
        <v>-13.2249098249294</v>
      </c>
      <c r="J34">
        <v>14.6045116384461</v>
      </c>
      <c r="K34">
        <f>IF(I34&lt;'Planungstool Heizlast'!$B$8,'Planungstool Heizlast'!$B$21,IF(I34&gt;15,'Planungstool Heizlast'!$B$20,'Planungstool Heizlast'!$B$19/(15-'Planungstool Heizlast'!$B$8)*(15-Leistungsdaten!I34)+'Planungstool Heizlast'!$B$20))</f>
        <v>9.7513214333593989</v>
      </c>
      <c r="M34">
        <v>-13.822511254006701</v>
      </c>
      <c r="N34">
        <v>18.705418782050501</v>
      </c>
      <c r="O34">
        <f>IF(M34&lt;'Planungstool Heizlast'!$B$8,'Planungstool Heizlast'!$B$21,IF(M34&gt;15,'Planungstool Heizlast'!$B$20,'Planungstool Heizlast'!$B$19/(15-'Planungstool Heizlast'!$B$8)*(15-Leistungsdaten!M34)+'Planungstool Heizlast'!$B$20))</f>
        <v>9.7513214333593989</v>
      </c>
      <c r="Q34" s="1">
        <f>IF('Planungstool Heizlast'!$B$4="EU13L",Leistungsdaten!E34,IF('Planungstool Heizlast'!$B$4="EU08L",A34,IF('Planungstool Heizlast'!$B$4="EU15L",I34,IF('Planungstool Heizlast'!$B$4="EU20L",M34,""))))</f>
        <v>-13.2249098249294</v>
      </c>
      <c r="R34" s="1">
        <f>IF(OR('Planungstool Heizlast'!$B$9="Fußbodenheizung 35°C",'Planungstool Heizlast'!$B$9="Niedertemperaturheizkörper 45°C"),IF('Planungstool Heizlast'!$B$4="EU13L",Leistungsdaten!F34,IF('Planungstool Heizlast'!$B$4="EU08L",Leistungsdaten!B34,IF('Planungstool Heizlast'!$B$4="EU15L",J34,IF('Planungstool Heizlast'!$B$4="EU20L",N34,"")))),IF('Planungstool Heizlast'!$B$4="EU13L",Leistungsdaten!F34,IF('Planungstool Heizlast'!$B$4="EU08L",Leistungsdaten!B34,IF('Planungstool Heizlast'!$B$4="EU15L",J34,IF('Planungstool Heizlast'!$B$4="EU20L",N34,""))))*0.9)*'Planungstool Heizlast'!$B$5</f>
        <v>14.6045116384461</v>
      </c>
      <c r="S34" s="1">
        <f>IF('Planungstool Heizlast'!$B$4="EU13L",Leistungsdaten!G34,IF('Planungstool Heizlast'!$B$4="EU08L",Leistungsdaten!C34,IF('Planungstool Heizlast'!$B$4="EU15L",K34,IF('Planungstool Heizlast'!$B$4="EU20L",O34,""))))*$B$256</f>
        <v>9.7513214333593989</v>
      </c>
      <c r="T34" s="1">
        <f t="shared" si="1"/>
        <v>4.8531902050867011</v>
      </c>
    </row>
    <row r="35" spans="1:20" x14ac:dyDescent="0.3">
      <c r="A35">
        <v>-18.462142934757701</v>
      </c>
      <c r="B35">
        <v>6.3072113339918898</v>
      </c>
      <c r="C35">
        <f>IF(A35&lt;'Planungstool Heizlast'!$B$8,'Planungstool Heizlast'!$B$21,IF(A35&gt;15,'Planungstool Heizlast'!$B$20,'Planungstool Heizlast'!$B$19/(15-'Planungstool Heizlast'!$B$8)*(15-Leistungsdaten!A35)+'Planungstool Heizlast'!$B$20))</f>
        <v>9.7513214333593989</v>
      </c>
      <c r="E35">
        <v>-15.561317488673801</v>
      </c>
      <c r="F35">
        <v>11.049283260964</v>
      </c>
      <c r="G35">
        <f>IF(E35&lt;'Planungstool Heizlast'!$B$8,'Planungstool Heizlast'!$B$21,IF(E35&gt;15,'Planungstool Heizlast'!$B$20,'Planungstool Heizlast'!$B$19/(15-'Planungstool Heizlast'!$B$8)*(15-Leistungsdaten!E35)+'Planungstool Heizlast'!$B$20))</f>
        <v>9.7513214333593989</v>
      </c>
      <c r="I35">
        <v>-12.990182271385899</v>
      </c>
      <c r="J35">
        <v>14.663337224351499</v>
      </c>
      <c r="K35">
        <f>IF(I35&lt;'Planungstool Heizlast'!$B$8,'Planungstool Heizlast'!$B$21,IF(I35&gt;15,'Planungstool Heizlast'!$B$20,'Planungstool Heizlast'!$B$19/(15-'Planungstool Heizlast'!$B$8)*(15-Leistungsdaten!I35)+'Planungstool Heizlast'!$B$20))</f>
        <v>9.7513214333593989</v>
      </c>
      <c r="M35">
        <v>-13.599237893339099</v>
      </c>
      <c r="N35">
        <v>18.812798702130699</v>
      </c>
      <c r="O35">
        <f>IF(M35&lt;'Planungstool Heizlast'!$B$8,'Planungstool Heizlast'!$B$21,IF(M35&gt;15,'Planungstool Heizlast'!$B$20,'Planungstool Heizlast'!$B$19/(15-'Planungstool Heizlast'!$B$8)*(15-Leistungsdaten!M35)+'Planungstool Heizlast'!$B$20))</f>
        <v>9.7513214333593989</v>
      </c>
      <c r="Q35" s="1">
        <f>IF('Planungstool Heizlast'!$B$4="EU13L",Leistungsdaten!E35,IF('Planungstool Heizlast'!$B$4="EU08L",A35,IF('Planungstool Heizlast'!$B$4="EU15L",I35,IF('Planungstool Heizlast'!$B$4="EU20L",M35,""))))</f>
        <v>-12.990182271385899</v>
      </c>
      <c r="R35" s="1">
        <f>IF(OR('Planungstool Heizlast'!$B$9="Fußbodenheizung 35°C",'Planungstool Heizlast'!$B$9="Niedertemperaturheizkörper 45°C"),IF('Planungstool Heizlast'!$B$4="EU13L",Leistungsdaten!F35,IF('Planungstool Heizlast'!$B$4="EU08L",Leistungsdaten!B35,IF('Planungstool Heizlast'!$B$4="EU15L",J35,IF('Planungstool Heizlast'!$B$4="EU20L",N35,"")))),IF('Planungstool Heizlast'!$B$4="EU13L",Leistungsdaten!F35,IF('Planungstool Heizlast'!$B$4="EU08L",Leistungsdaten!B35,IF('Planungstool Heizlast'!$B$4="EU15L",J35,IF('Planungstool Heizlast'!$B$4="EU20L",N35,""))))*0.9)*'Planungstool Heizlast'!$B$5</f>
        <v>14.663337224351499</v>
      </c>
      <c r="S35" s="1">
        <f>IF('Planungstool Heizlast'!$B$4="EU13L",Leistungsdaten!G35,IF('Planungstool Heizlast'!$B$4="EU08L",Leistungsdaten!C35,IF('Planungstool Heizlast'!$B$4="EU15L",K35,IF('Planungstool Heizlast'!$B$4="EU20L",O35,""))))*$B$256</f>
        <v>9.7513214333593989</v>
      </c>
      <c r="T35" s="1">
        <f t="shared" si="1"/>
        <v>4.9120157909921005</v>
      </c>
    </row>
    <row r="36" spans="1:20" x14ac:dyDescent="0.3">
      <c r="A36">
        <v>-18.249435005247701</v>
      </c>
      <c r="B36">
        <v>6.3443644429824699</v>
      </c>
      <c r="C36">
        <f>IF(A36&lt;'Planungstool Heizlast'!$B$8,'Planungstool Heizlast'!$B$21,IF(A36&gt;15,'Planungstool Heizlast'!$B$20,'Planungstool Heizlast'!$B$19/(15-'Planungstool Heizlast'!$B$8)*(15-Leistungsdaten!A36)+'Planungstool Heizlast'!$B$20))</f>
        <v>9.7513214333593989</v>
      </c>
      <c r="E36">
        <v>-15.337808092846799</v>
      </c>
      <c r="F36">
        <v>11.106525149816999</v>
      </c>
      <c r="G36">
        <f>IF(E36&lt;'Planungstool Heizlast'!$B$8,'Planungstool Heizlast'!$B$21,IF(E36&gt;15,'Planungstool Heizlast'!$B$20,'Planungstool Heizlast'!$B$19/(15-'Planungstool Heizlast'!$B$8)*(15-Leistungsdaten!E36)+'Planungstool Heizlast'!$B$20))</f>
        <v>9.7513214333593989</v>
      </c>
      <c r="I36">
        <v>-12.755342984091699</v>
      </c>
      <c r="J36">
        <v>14.722062696022</v>
      </c>
      <c r="K36">
        <f>IF(I36&lt;'Planungstool Heizlast'!$B$8,'Planungstool Heizlast'!$B$21,IF(I36&gt;15,'Planungstool Heizlast'!$B$20,'Planungstool Heizlast'!$B$19/(15-'Planungstool Heizlast'!$B$8)*(15-Leistungsdaten!I36)+'Planungstool Heizlast'!$B$20))</f>
        <v>9.7513214333593989</v>
      </c>
      <c r="M36">
        <v>-13.375781149976</v>
      </c>
      <c r="N36">
        <v>18.920576073900602</v>
      </c>
      <c r="O36">
        <f>IF(M36&lt;'Planungstool Heizlast'!$B$8,'Planungstool Heizlast'!$B$21,IF(M36&gt;15,'Planungstool Heizlast'!$B$20,'Planungstool Heizlast'!$B$19/(15-'Planungstool Heizlast'!$B$8)*(15-Leistungsdaten!M36)+'Planungstool Heizlast'!$B$20))</f>
        <v>9.7513214333593989</v>
      </c>
      <c r="Q36" s="1">
        <f>IF('Planungstool Heizlast'!$B$4="EU13L",Leistungsdaten!E36,IF('Planungstool Heizlast'!$B$4="EU08L",A36,IF('Planungstool Heizlast'!$B$4="EU15L",I36,IF('Planungstool Heizlast'!$B$4="EU20L",M36,""))))</f>
        <v>-12.755342984091699</v>
      </c>
      <c r="R36" s="1">
        <f>IF(OR('Planungstool Heizlast'!$B$9="Fußbodenheizung 35°C",'Planungstool Heizlast'!$B$9="Niedertemperaturheizkörper 45°C"),IF('Planungstool Heizlast'!$B$4="EU13L",Leistungsdaten!F36,IF('Planungstool Heizlast'!$B$4="EU08L",Leistungsdaten!B36,IF('Planungstool Heizlast'!$B$4="EU15L",J36,IF('Planungstool Heizlast'!$B$4="EU20L",N36,"")))),IF('Planungstool Heizlast'!$B$4="EU13L",Leistungsdaten!F36,IF('Planungstool Heizlast'!$B$4="EU08L",Leistungsdaten!B36,IF('Planungstool Heizlast'!$B$4="EU15L",J36,IF('Planungstool Heizlast'!$B$4="EU20L",N36,""))))*0.9)*'Planungstool Heizlast'!$B$5</f>
        <v>14.722062696022</v>
      </c>
      <c r="S36" s="1">
        <f>IF('Planungstool Heizlast'!$B$4="EU13L",Leistungsdaten!G36,IF('Planungstool Heizlast'!$B$4="EU08L",Leistungsdaten!C36,IF('Planungstool Heizlast'!$B$4="EU15L",K36,IF('Planungstool Heizlast'!$B$4="EU20L",O36,""))))*$B$256</f>
        <v>9.7513214333593989</v>
      </c>
      <c r="T36" s="1">
        <f t="shared" si="1"/>
        <v>4.9707412626626013</v>
      </c>
    </row>
    <row r="37" spans="1:20" x14ac:dyDescent="0.3">
      <c r="A37">
        <v>-18.036580012046699</v>
      </c>
      <c r="B37">
        <v>6.3816992558452803</v>
      </c>
      <c r="C37">
        <f>IF(A37&lt;'Planungstool Heizlast'!$B$8,'Planungstool Heizlast'!$B$21,IF(A37&gt;15,'Planungstool Heizlast'!$B$20,'Planungstool Heizlast'!$B$19/(15-'Planungstool Heizlast'!$B$8)*(15-Leistungsdaten!A37)+'Planungstool Heizlast'!$B$20))</f>
        <v>9.7513214333593989</v>
      </c>
      <c r="E37">
        <v>-15.106919580843201</v>
      </c>
      <c r="F37">
        <v>11.1624728056837</v>
      </c>
      <c r="G37">
        <f>IF(E37&lt;'Planungstool Heizlast'!$B$8,'Planungstool Heizlast'!$B$21,IF(E37&gt;15,'Planungstool Heizlast'!$B$20,'Planungstool Heizlast'!$B$19/(15-'Planungstool Heizlast'!$B$8)*(15-Leistungsdaten!E37)+'Planungstool Heizlast'!$B$20))</f>
        <v>9.7513214333593989</v>
      </c>
      <c r="I37">
        <v>-12.520392724010801</v>
      </c>
      <c r="J37">
        <v>14.780678655125399</v>
      </c>
      <c r="K37">
        <f>IF(I37&lt;'Planungstool Heizlast'!$B$8,'Planungstool Heizlast'!$B$21,IF(I37&gt;15,'Planungstool Heizlast'!$B$20,'Planungstool Heizlast'!$B$19/(15-'Planungstool Heizlast'!$B$8)*(15-Leistungsdaten!I37)+'Planungstool Heizlast'!$B$20))</f>
        <v>9.7513214333593989</v>
      </c>
      <c r="M37">
        <v>-13.152140866245499</v>
      </c>
      <c r="N37">
        <v>19.028745554095199</v>
      </c>
      <c r="O37">
        <f>IF(M37&lt;'Planungstool Heizlast'!$B$8,'Planungstool Heizlast'!$B$21,IF(M37&gt;15,'Planungstool Heizlast'!$B$20,'Planungstool Heizlast'!$B$19/(15-'Planungstool Heizlast'!$B$8)*(15-Leistungsdaten!M37)+'Planungstool Heizlast'!$B$20))</f>
        <v>9.7513214333593989</v>
      </c>
      <c r="Q37" s="1">
        <f>IF('Planungstool Heizlast'!$B$4="EU13L",Leistungsdaten!E37,IF('Planungstool Heizlast'!$B$4="EU08L",A37,IF('Planungstool Heizlast'!$B$4="EU15L",I37,IF('Planungstool Heizlast'!$B$4="EU20L",M37,""))))</f>
        <v>-12.520392724010801</v>
      </c>
      <c r="R37" s="1">
        <f>IF(OR('Planungstool Heizlast'!$B$9="Fußbodenheizung 35°C",'Planungstool Heizlast'!$B$9="Niedertemperaturheizkörper 45°C"),IF('Planungstool Heizlast'!$B$4="EU13L",Leistungsdaten!F37,IF('Planungstool Heizlast'!$B$4="EU08L",Leistungsdaten!B37,IF('Planungstool Heizlast'!$B$4="EU15L",J37,IF('Planungstool Heizlast'!$B$4="EU20L",N37,"")))),IF('Planungstool Heizlast'!$B$4="EU13L",Leistungsdaten!F37,IF('Planungstool Heizlast'!$B$4="EU08L",Leistungsdaten!B37,IF('Planungstool Heizlast'!$B$4="EU15L",J37,IF('Planungstool Heizlast'!$B$4="EU20L",N37,""))))*0.9)*'Planungstool Heizlast'!$B$5</f>
        <v>14.780678655125399</v>
      </c>
      <c r="S37" s="1">
        <f>IF('Planungstool Heizlast'!$B$4="EU13L",Leistungsdaten!G37,IF('Planungstool Heizlast'!$B$4="EU08L",Leistungsdaten!C37,IF('Planungstool Heizlast'!$B$4="EU15L",K37,IF('Planungstool Heizlast'!$B$4="EU20L",O37,""))))*$B$256</f>
        <v>9.7513214333593989</v>
      </c>
      <c r="T37" s="1">
        <f t="shared" si="1"/>
        <v>5.0293572217660003</v>
      </c>
    </row>
    <row r="38" spans="1:20" x14ac:dyDescent="0.3">
      <c r="A38">
        <v>-17.823578382175</v>
      </c>
      <c r="B38">
        <v>6.4192124714970697</v>
      </c>
      <c r="C38">
        <f>IF(A38&lt;'Planungstool Heizlast'!$B$8,'Planungstool Heizlast'!$B$21,IF(A38&gt;15,'Planungstool Heizlast'!$B$20,'Planungstool Heizlast'!$B$19/(15-'Planungstool Heizlast'!$B$8)*(15-Leistungsdaten!A38)+'Planungstool Heizlast'!$B$20))</f>
        <v>9.7513214333593989</v>
      </c>
      <c r="E38">
        <v>-14.869756838904699</v>
      </c>
      <c r="F38">
        <v>11.217235330967601</v>
      </c>
      <c r="G38">
        <f>IF(E38&lt;'Planungstool Heizlast'!$B$8,'Planungstool Heizlast'!$B$21,IF(E38&gt;15,'Planungstool Heizlast'!$B$20,'Planungstool Heizlast'!$B$19/(15-'Planungstool Heizlast'!$B$8)*(15-Leistungsdaten!E38)+'Planungstool Heizlast'!$B$20))</f>
        <v>9.7513214333593989</v>
      </c>
      <c r="I38">
        <v>-12.2853322591211</v>
      </c>
      <c r="J38">
        <v>14.8391754972911</v>
      </c>
      <c r="K38">
        <f>IF(I38&lt;'Planungstool Heizlast'!$B$8,'Planungstool Heizlast'!$B$21,IF(I38&gt;15,'Planungstool Heizlast'!$B$20,'Planungstool Heizlast'!$B$19/(15-'Planungstool Heizlast'!$B$8)*(15-Leistungsdaten!I38)+'Planungstool Heizlast'!$B$20))</f>
        <v>9.7513214333593989</v>
      </c>
      <c r="M38">
        <v>-12.9283168853335</v>
      </c>
      <c r="N38">
        <v>19.1373016425872</v>
      </c>
      <c r="O38">
        <f>IF(M38&lt;'Planungstool Heizlast'!$B$8,'Planungstool Heizlast'!$B$21,IF(M38&gt;15,'Planungstool Heizlast'!$B$20,'Planungstool Heizlast'!$B$19/(15-'Planungstool Heizlast'!$B$8)*(15-Leistungsdaten!M38)+'Planungstool Heizlast'!$B$20))</f>
        <v>9.7513214333593989</v>
      </c>
      <c r="Q38" s="1">
        <f>IF('Planungstool Heizlast'!$B$4="EU13L",Leistungsdaten!E38,IF('Planungstool Heizlast'!$B$4="EU08L",A38,IF('Planungstool Heizlast'!$B$4="EU15L",I38,IF('Planungstool Heizlast'!$B$4="EU20L",M38,""))))</f>
        <v>-12.2853322591211</v>
      </c>
      <c r="R38" s="1">
        <f>IF(OR('Planungstool Heizlast'!$B$9="Fußbodenheizung 35°C",'Planungstool Heizlast'!$B$9="Niedertemperaturheizkörper 45°C"),IF('Planungstool Heizlast'!$B$4="EU13L",Leistungsdaten!F38,IF('Planungstool Heizlast'!$B$4="EU08L",Leistungsdaten!B38,IF('Planungstool Heizlast'!$B$4="EU15L",J38,IF('Planungstool Heizlast'!$B$4="EU20L",N38,"")))),IF('Planungstool Heizlast'!$B$4="EU13L",Leistungsdaten!F38,IF('Planungstool Heizlast'!$B$4="EU08L",Leistungsdaten!B38,IF('Planungstool Heizlast'!$B$4="EU15L",J38,IF('Planungstool Heizlast'!$B$4="EU20L",N38,""))))*0.9)*'Planungstool Heizlast'!$B$5</f>
        <v>14.8391754972911</v>
      </c>
      <c r="S38" s="1">
        <f>IF('Planungstool Heizlast'!$B$4="EU13L",Leistungsdaten!G38,IF('Planungstool Heizlast'!$B$4="EU08L",Leistungsdaten!C38,IF('Planungstool Heizlast'!$B$4="EU15L",K38,IF('Planungstool Heizlast'!$B$4="EU20L",O38,""))))*$B$256</f>
        <v>9.7513214333593989</v>
      </c>
      <c r="T38" s="1">
        <f t="shared" si="1"/>
        <v>5.0878540639317009</v>
      </c>
    </row>
    <row r="39" spans="1:20" x14ac:dyDescent="0.3">
      <c r="A39">
        <v>-17.610430564218099</v>
      </c>
      <c r="B39">
        <v>6.4569007482966896</v>
      </c>
      <c r="C39">
        <f>IF(A39&lt;'Planungstool Heizlast'!$B$8,'Planungstool Heizlast'!$B$21,IF(A39&gt;15,'Planungstool Heizlast'!$B$20,'Planungstool Heizlast'!$B$19/(15-'Planungstool Heizlast'!$B$8)*(15-Leistungsdaten!A39)+'Planungstool Heizlast'!$B$20))</f>
        <v>9.7513214333593989</v>
      </c>
      <c r="E39">
        <v>-14.632465324245899</v>
      </c>
      <c r="F39">
        <v>11.271891948514901</v>
      </c>
      <c r="G39">
        <f>IF(E39&lt;'Planungstool Heizlast'!$B$8,'Planungstool Heizlast'!$B$21,IF(E39&gt;15,'Planungstool Heizlast'!$B$20,'Planungstool Heizlast'!$B$19/(15-'Planungstool Heizlast'!$B$8)*(15-Leistungsdaten!E39)+'Planungstool Heizlast'!$B$20))</f>
        <v>9.7513214333593989</v>
      </c>
      <c r="I39">
        <v>-12.050162364415099</v>
      </c>
      <c r="J39">
        <v>14.897543407753099</v>
      </c>
      <c r="K39">
        <f>IF(I39&lt;'Planungstool Heizlast'!$B$8,'Planungstool Heizlast'!$B$21,IF(I39&gt;15,'Planungstool Heizlast'!$B$20,'Planungstool Heizlast'!$B$19/(15-'Planungstool Heizlast'!$B$8)*(15-Leistungsdaten!I39)+'Planungstool Heizlast'!$B$20))</f>
        <v>9.7513214333593989</v>
      </c>
      <c r="M39">
        <v>-12.688177283516</v>
      </c>
      <c r="N39">
        <v>19.241099672028898</v>
      </c>
      <c r="O39">
        <f>IF(M39&lt;'Planungstool Heizlast'!$B$8,'Planungstool Heizlast'!$B$21,IF(M39&gt;15,'Planungstool Heizlast'!$B$20,'Planungstool Heizlast'!$B$19/(15-'Planungstool Heizlast'!$B$8)*(15-Leistungsdaten!M39)+'Planungstool Heizlast'!$B$20))</f>
        <v>9.7513214333593989</v>
      </c>
      <c r="Q39" s="1">
        <f>IF('Planungstool Heizlast'!$B$4="EU13L",Leistungsdaten!E39,IF('Planungstool Heizlast'!$B$4="EU08L",A39,IF('Planungstool Heizlast'!$B$4="EU15L",I39,IF('Planungstool Heizlast'!$B$4="EU20L",M39,""))))</f>
        <v>-12.050162364415099</v>
      </c>
      <c r="R39" s="1">
        <f>IF(OR('Planungstool Heizlast'!$B$9="Fußbodenheizung 35°C",'Planungstool Heizlast'!$B$9="Niedertemperaturheizkörper 45°C"),IF('Planungstool Heizlast'!$B$4="EU13L",Leistungsdaten!F39,IF('Planungstool Heizlast'!$B$4="EU08L",Leistungsdaten!B39,IF('Planungstool Heizlast'!$B$4="EU15L",J39,IF('Planungstool Heizlast'!$B$4="EU20L",N39,"")))),IF('Planungstool Heizlast'!$B$4="EU13L",Leistungsdaten!F39,IF('Planungstool Heizlast'!$B$4="EU08L",Leistungsdaten!B39,IF('Planungstool Heizlast'!$B$4="EU15L",J39,IF('Planungstool Heizlast'!$B$4="EU20L",N39,""))))*0.9)*'Planungstool Heizlast'!$B$5</f>
        <v>14.897543407753099</v>
      </c>
      <c r="S39" s="1">
        <f>IF('Planungstool Heizlast'!$B$4="EU13L",Leistungsdaten!G39,IF('Planungstool Heizlast'!$B$4="EU08L",Leistungsdaten!C39,IF('Planungstool Heizlast'!$B$4="EU15L",K39,IF('Planungstool Heizlast'!$B$4="EU20L",O39,""))))*$B$256</f>
        <v>9.7513214333593989</v>
      </c>
      <c r="T39" s="1">
        <f t="shared" si="1"/>
        <v>5.1462219743937005</v>
      </c>
    </row>
    <row r="40" spans="1:20" x14ac:dyDescent="0.3">
      <c r="A40">
        <v>-17.397137027784101</v>
      </c>
      <c r="B40">
        <v>6.4947607033926298</v>
      </c>
      <c r="C40">
        <f>IF(A40&lt;'Planungstool Heizlast'!$B$8,'Planungstool Heizlast'!$B$21,IF(A40&gt;15,'Planungstool Heizlast'!$B$20,'Planungstool Heizlast'!$B$19/(15-'Planungstool Heizlast'!$B$8)*(15-Leistungsdaten!A40)+'Planungstool Heizlast'!$B$20))</f>
        <v>9.7513214333593989</v>
      </c>
      <c r="E40">
        <v>-14.395045999325299</v>
      </c>
      <c r="F40">
        <v>11.3264336408596</v>
      </c>
      <c r="G40">
        <f>IF(E40&lt;'Planungstool Heizlast'!$B$8,'Planungstool Heizlast'!$B$21,IF(E40&gt;15,'Planungstool Heizlast'!$B$20,'Planungstool Heizlast'!$B$19/(15-'Planungstool Heizlast'!$B$8)*(15-Leistungsdaten!E40)+'Planungstool Heizlast'!$B$20))</f>
        <v>9.7513214333593989</v>
      </c>
      <c r="I40">
        <v>-11.8148838218995</v>
      </c>
      <c r="J40">
        <v>14.9557723569025</v>
      </c>
      <c r="K40">
        <f>IF(I40&lt;'Planungstool Heizlast'!$B$8,'Planungstool Heizlast'!$B$21,IF(I40&gt;15,'Planungstool Heizlast'!$B$20,'Planungstool Heizlast'!$B$19/(15-'Planungstool Heizlast'!$B$8)*(15-Leistungsdaten!I40)+'Planungstool Heizlast'!$B$20))</f>
        <v>9.7513214333593989</v>
      </c>
      <c r="M40">
        <v>-12.4477171619671</v>
      </c>
      <c r="N40">
        <v>19.344983589229599</v>
      </c>
      <c r="O40">
        <f>IF(M40&lt;'Planungstool Heizlast'!$B$8,'Planungstool Heizlast'!$B$21,IF(M40&gt;15,'Planungstool Heizlast'!$B$20,'Planungstool Heizlast'!$B$19/(15-'Planungstool Heizlast'!$B$8)*(15-Leistungsdaten!M40)+'Planungstool Heizlast'!$B$20))</f>
        <v>9.7513214333593989</v>
      </c>
      <c r="Q40" s="1">
        <f>IF('Planungstool Heizlast'!$B$4="EU13L",Leistungsdaten!E40,IF('Planungstool Heizlast'!$B$4="EU08L",A40,IF('Planungstool Heizlast'!$B$4="EU15L",I40,IF('Planungstool Heizlast'!$B$4="EU20L",M40,""))))</f>
        <v>-11.8148838218995</v>
      </c>
      <c r="R40" s="1">
        <f>IF(OR('Planungstool Heizlast'!$B$9="Fußbodenheizung 35°C",'Planungstool Heizlast'!$B$9="Niedertemperaturheizkörper 45°C"),IF('Planungstool Heizlast'!$B$4="EU13L",Leistungsdaten!F40,IF('Planungstool Heizlast'!$B$4="EU08L",Leistungsdaten!B40,IF('Planungstool Heizlast'!$B$4="EU15L",J40,IF('Planungstool Heizlast'!$B$4="EU20L",N40,"")))),IF('Planungstool Heizlast'!$B$4="EU13L",Leistungsdaten!F40,IF('Planungstool Heizlast'!$B$4="EU08L",Leistungsdaten!B40,IF('Planungstool Heizlast'!$B$4="EU15L",J40,IF('Planungstool Heizlast'!$B$4="EU20L",N40,""))))*0.9)*'Planungstool Heizlast'!$B$5</f>
        <v>14.9557723569025</v>
      </c>
      <c r="S40" s="1">
        <f>IF('Planungstool Heizlast'!$B$4="EU13L",Leistungsdaten!G40,IF('Planungstool Heizlast'!$B$4="EU08L",Leistungsdaten!C40,IF('Planungstool Heizlast'!$B$4="EU15L",K40,IF('Planungstool Heizlast'!$B$4="EU20L",O40,""))))*$B$256</f>
        <v>9.7513214333593989</v>
      </c>
      <c r="T40" s="1">
        <f t="shared" si="1"/>
        <v>5.2044509235431011</v>
      </c>
    </row>
    <row r="41" spans="1:20" x14ac:dyDescent="0.3">
      <c r="A41">
        <v>-17.183698262965802</v>
      </c>
      <c r="B41">
        <v>6.5327889120584697</v>
      </c>
      <c r="C41">
        <f>IF(A41&lt;'Planungstool Heizlast'!$B$8,'Planungstool Heizlast'!$B$21,IF(A41&gt;15,'Planungstool Heizlast'!$B$20,'Planungstool Heizlast'!$B$19/(15-'Planungstool Heizlast'!$B$8)*(15-Leistungsdaten!A41)+'Planungstool Heizlast'!$B$20))</f>
        <v>9.7513214333593989</v>
      </c>
      <c r="E41">
        <v>-14.1574998327008</v>
      </c>
      <c r="F41">
        <v>11.380851190364099</v>
      </c>
      <c r="G41">
        <f>IF(E41&lt;'Planungstool Heizlast'!$B$8,'Planungstool Heizlast'!$B$21,IF(E41&gt;15,'Planungstool Heizlast'!$B$20,'Planungstool Heizlast'!$B$19/(15-'Planungstool Heizlast'!$B$8)*(15-Leistungsdaten!E41)+'Planungstool Heizlast'!$B$20))</f>
        <v>9.7513214333593989</v>
      </c>
      <c r="I41">
        <v>-11.5794974205954</v>
      </c>
      <c r="J41">
        <v>15.013852095749799</v>
      </c>
      <c r="K41">
        <f>IF(I41&lt;'Planungstool Heizlast'!$B$8,'Planungstool Heizlast'!$B$21,IF(I41&gt;15,'Planungstool Heizlast'!$B$20,'Planungstool Heizlast'!$B$19/(15-'Planungstool Heizlast'!$B$8)*(15-Leistungsdaten!I41)+'Planungstool Heizlast'!$B$20))</f>
        <v>9.7513214333593989</v>
      </c>
      <c r="M41">
        <v>-12.206997606694999</v>
      </c>
      <c r="N41">
        <v>19.448955879045901</v>
      </c>
      <c r="O41">
        <f>IF(M41&lt;'Planungstool Heizlast'!$B$8,'Planungstool Heizlast'!$B$21,IF(M41&gt;15,'Planungstool Heizlast'!$B$20,'Planungstool Heizlast'!$B$19/(15-'Planungstool Heizlast'!$B$8)*(15-Leistungsdaten!M41)+'Planungstool Heizlast'!$B$20))</f>
        <v>9.7513214333593989</v>
      </c>
      <c r="Q41" s="1">
        <f>IF('Planungstool Heizlast'!$B$4="EU13L",Leistungsdaten!E41,IF('Planungstool Heizlast'!$B$4="EU08L",A41,IF('Planungstool Heizlast'!$B$4="EU15L",I41,IF('Planungstool Heizlast'!$B$4="EU20L",M41,""))))</f>
        <v>-11.5794974205954</v>
      </c>
      <c r="R41" s="1">
        <f>IF(OR('Planungstool Heizlast'!$B$9="Fußbodenheizung 35°C",'Planungstool Heizlast'!$B$9="Niedertemperaturheizkörper 45°C"),IF('Planungstool Heizlast'!$B$4="EU13L",Leistungsdaten!F41,IF('Planungstool Heizlast'!$B$4="EU08L",Leistungsdaten!B41,IF('Planungstool Heizlast'!$B$4="EU15L",J41,IF('Planungstool Heizlast'!$B$4="EU20L",N41,"")))),IF('Planungstool Heizlast'!$B$4="EU13L",Leistungsdaten!F41,IF('Planungstool Heizlast'!$B$4="EU08L",Leistungsdaten!B41,IF('Planungstool Heizlast'!$B$4="EU15L",J41,IF('Planungstool Heizlast'!$B$4="EU20L",N41,""))))*0.9)*'Planungstool Heizlast'!$B$5</f>
        <v>15.013852095749799</v>
      </c>
      <c r="S41" s="1">
        <f>IF('Planungstool Heizlast'!$B$4="EU13L",Leistungsdaten!G41,IF('Planungstool Heizlast'!$B$4="EU08L",Leistungsdaten!C41,IF('Planungstool Heizlast'!$B$4="EU15L",K41,IF('Planungstool Heizlast'!$B$4="EU20L",O41,""))))*$B$256</f>
        <v>9.7513214333593989</v>
      </c>
      <c r="T41" s="1">
        <f t="shared" si="1"/>
        <v>5.2625306623904002</v>
      </c>
    </row>
    <row r="42" spans="1:20" x14ac:dyDescent="0.3">
      <c r="A42">
        <v>-16.9701147798066</v>
      </c>
      <c r="B42">
        <v>6.5709819070162796</v>
      </c>
      <c r="C42">
        <f>IF(A42&lt;'Planungstool Heizlast'!$B$8,'Planungstool Heizlast'!$B$21,IF(A42&gt;15,'Planungstool Heizlast'!$B$20,'Planungstool Heizlast'!$B$19/(15-'Planungstool Heizlast'!$B$8)*(15-Leistungsdaten!A42)+'Planungstool Heizlast'!$B$20))</f>
        <v>9.7513214333593989</v>
      </c>
      <c r="E42">
        <v>-13.9198277990302</v>
      </c>
      <c r="F42">
        <v>11.4351351747372</v>
      </c>
      <c r="G42">
        <f>IF(E42&lt;'Planungstool Heizlast'!$B$8,'Planungstool Heizlast'!$B$21,IF(E42&gt;15,'Planungstool Heizlast'!$B$20,'Planungstool Heizlast'!$B$19/(15-'Planungstool Heizlast'!$B$8)*(15-Leistungsdaten!E42)+'Planungstool Heizlast'!$B$20))</f>
        <v>9.7513214333593989</v>
      </c>
      <c r="I42">
        <v>-11.3440039565382</v>
      </c>
      <c r="J42">
        <v>15.0717721512937</v>
      </c>
      <c r="K42">
        <f>IF(I42&lt;'Planungstool Heizlast'!$B$8,'Planungstool Heizlast'!$B$21,IF(I42&gt;15,'Planungstool Heizlast'!$B$20,'Planungstool Heizlast'!$B$19/(15-'Planungstool Heizlast'!$B$8)*(15-Leistungsdaten!I42)+'Planungstool Heizlast'!$B$20))</f>
        <v>9.7513214333593989</v>
      </c>
      <c r="M42">
        <v>-11.9660181666017</v>
      </c>
      <c r="N42">
        <v>19.5529993306452</v>
      </c>
      <c r="O42">
        <f>IF(M42&lt;'Planungstool Heizlast'!$B$8,'Planungstool Heizlast'!$B$21,IF(M42&gt;15,'Planungstool Heizlast'!$B$20,'Planungstool Heizlast'!$B$19/(15-'Planungstool Heizlast'!$B$8)*(15-Leistungsdaten!M42)+'Planungstool Heizlast'!$B$20))</f>
        <v>9.7513214333593989</v>
      </c>
      <c r="Q42" s="1">
        <f>IF('Planungstool Heizlast'!$B$4="EU13L",Leistungsdaten!E42,IF('Planungstool Heizlast'!$B$4="EU08L",A42,IF('Planungstool Heizlast'!$B$4="EU15L",I42,IF('Planungstool Heizlast'!$B$4="EU20L",M42,""))))</f>
        <v>-11.3440039565382</v>
      </c>
      <c r="R42" s="1">
        <f>IF(OR('Planungstool Heizlast'!$B$9="Fußbodenheizung 35°C",'Planungstool Heizlast'!$B$9="Niedertemperaturheizkörper 45°C"),IF('Planungstool Heizlast'!$B$4="EU13L",Leistungsdaten!F42,IF('Planungstool Heizlast'!$B$4="EU08L",Leistungsdaten!B42,IF('Planungstool Heizlast'!$B$4="EU15L",J42,IF('Planungstool Heizlast'!$B$4="EU20L",N42,"")))),IF('Planungstool Heizlast'!$B$4="EU13L",Leistungsdaten!F42,IF('Planungstool Heizlast'!$B$4="EU08L",Leistungsdaten!B42,IF('Planungstool Heizlast'!$B$4="EU15L",J42,IF('Planungstool Heizlast'!$B$4="EU20L",N42,""))))*0.9)*'Planungstool Heizlast'!$B$5</f>
        <v>15.0717721512937</v>
      </c>
      <c r="S42" s="1">
        <f>IF('Planungstool Heizlast'!$B$4="EU13L",Leistungsdaten!G42,IF('Planungstool Heizlast'!$B$4="EU08L",Leistungsdaten!C42,IF('Planungstool Heizlast'!$B$4="EU15L",K42,IF('Planungstool Heizlast'!$B$4="EU20L",O42,""))))*$B$256</f>
        <v>9.7513214333593989</v>
      </c>
      <c r="T42" s="1">
        <f t="shared" si="1"/>
        <v>5.3204507179343015</v>
      </c>
    </row>
    <row r="43" spans="1:20" x14ac:dyDescent="0.3">
      <c r="A43">
        <v>-16.7563871077713</v>
      </c>
      <c r="B43">
        <v>6.6093361777475401</v>
      </c>
      <c r="C43">
        <f>IF(A43&lt;'Planungstool Heizlast'!$B$8,'Planungstool Heizlast'!$B$21,IF(A43&gt;15,'Planungstool Heizlast'!$B$20,'Planungstool Heizlast'!$B$19/(15-'Planungstool Heizlast'!$B$8)*(15-Leistungsdaten!A43)+'Planungstool Heizlast'!$B$20))</f>
        <v>9.7513214333593989</v>
      </c>
      <c r="E43">
        <v>-13.682030879070901</v>
      </c>
      <c r="F43">
        <v>11.489275962455901</v>
      </c>
      <c r="G43">
        <f>IF(E43&lt;'Planungstool Heizlast'!$B$8,'Planungstool Heizlast'!$B$21,IF(E43&gt;15,'Planungstool Heizlast'!$B$20,'Planungstool Heizlast'!$B$19/(15-'Planungstool Heizlast'!$B$8)*(15-Leistungsdaten!E43)+'Planungstool Heizlast'!$B$20))</f>
        <v>9.7513214333593989</v>
      </c>
      <c r="I43">
        <v>-11.1084042327776</v>
      </c>
      <c r="J43">
        <v>15.129521821796001</v>
      </c>
      <c r="K43">
        <f>IF(I43&lt;'Planungstool Heizlast'!$B$8,'Planungstool Heizlast'!$B$21,IF(I43&gt;15,'Planungstool Heizlast'!$B$20,'Planungstool Heizlast'!$B$19/(15-'Planungstool Heizlast'!$B$8)*(15-Leistungsdaten!I43)+'Planungstool Heizlast'!$B$20))</f>
        <v>9.7513214333593989</v>
      </c>
      <c r="M43">
        <v>-11.724778390589501</v>
      </c>
      <c r="N43">
        <v>19.657096168648199</v>
      </c>
      <c r="O43">
        <f>IF(M43&lt;'Planungstool Heizlast'!$B$8,'Planungstool Heizlast'!$B$21,IF(M43&gt;15,'Planungstool Heizlast'!$B$20,'Planungstool Heizlast'!$B$19/(15-'Planungstool Heizlast'!$B$8)*(15-Leistungsdaten!M43)+'Planungstool Heizlast'!$B$20))</f>
        <v>9.7513214333593989</v>
      </c>
      <c r="Q43" s="1">
        <f>IF('Planungstool Heizlast'!$B$4="EU13L",Leistungsdaten!E43,IF('Planungstool Heizlast'!$B$4="EU08L",A43,IF('Planungstool Heizlast'!$B$4="EU15L",I43,IF('Planungstool Heizlast'!$B$4="EU20L",M43,""))))</f>
        <v>-11.1084042327776</v>
      </c>
      <c r="R43" s="1">
        <f>IF(OR('Planungstool Heizlast'!$B$9="Fußbodenheizung 35°C",'Planungstool Heizlast'!$B$9="Niedertemperaturheizkörper 45°C"),IF('Planungstool Heizlast'!$B$4="EU13L",Leistungsdaten!F43,IF('Planungstool Heizlast'!$B$4="EU08L",Leistungsdaten!B43,IF('Planungstool Heizlast'!$B$4="EU15L",J43,IF('Planungstool Heizlast'!$B$4="EU20L",N43,"")))),IF('Planungstool Heizlast'!$B$4="EU13L",Leistungsdaten!F43,IF('Planungstool Heizlast'!$B$4="EU08L",Leistungsdaten!B43,IF('Planungstool Heizlast'!$B$4="EU15L",J43,IF('Planungstool Heizlast'!$B$4="EU20L",N43,""))))*0.9)*'Planungstool Heizlast'!$B$5</f>
        <v>15.129521821796001</v>
      </c>
      <c r="S43" s="1">
        <f>IF('Planungstool Heizlast'!$B$4="EU13L",Leistungsdaten!G43,IF('Planungstool Heizlast'!$B$4="EU08L",Leistungsdaten!C43,IF('Planungstool Heizlast'!$B$4="EU15L",K43,IF('Planungstool Heizlast'!$B$4="EU20L",O43,""))))*$B$256</f>
        <v>9.7513214333593989</v>
      </c>
      <c r="T43" s="1">
        <f t="shared" si="1"/>
        <v>5.3782003884366016</v>
      </c>
    </row>
    <row r="44" spans="1:20" x14ac:dyDescent="0.3">
      <c r="A44">
        <v>-16.542515795222499</v>
      </c>
      <c r="B44">
        <v>6.6478481697916001</v>
      </c>
      <c r="C44">
        <f>IF(A44&lt;'Planungstool Heizlast'!$B$8,'Planungstool Heizlast'!$B$21,IF(A44&gt;15,'Planungstool Heizlast'!$B$20,'Planungstool Heizlast'!$B$19/(15-'Planungstool Heizlast'!$B$8)*(15-Leistungsdaten!A44)+'Planungstool Heizlast'!$B$20))</f>
        <v>9.7513214333593989</v>
      </c>
      <c r="E44">
        <v>-13.4441100596799</v>
      </c>
      <c r="F44">
        <v>11.543263708089899</v>
      </c>
      <c r="G44">
        <f>IF(E44&lt;'Planungstool Heizlast'!$B$8,'Planungstool Heizlast'!$B$21,IF(E44&gt;15,'Planungstool Heizlast'!$B$20,'Planungstool Heizlast'!$B$19/(15-'Planungstool Heizlast'!$B$8)*(15-Leistungsdaten!E44)+'Planungstool Heizlast'!$B$20))</f>
        <v>9.7513214333593989</v>
      </c>
      <c r="I44">
        <v>-10.872699059377601</v>
      </c>
      <c r="J44">
        <v>15.187090171960399</v>
      </c>
      <c r="K44">
        <f>IF(I44&lt;'Planungstool Heizlast'!$B$8,'Planungstool Heizlast'!$B$21,IF(I44&gt;15,'Planungstool Heizlast'!$B$20,'Planungstool Heizlast'!$B$19/(15-'Planungstool Heizlast'!$B$8)*(15-Leistungsdaten!I44)+'Planungstool Heizlast'!$B$20))</f>
        <v>9.7513214333593989</v>
      </c>
      <c r="M44">
        <v>-11.483277827560499</v>
      </c>
      <c r="N44">
        <v>19.761228036074201</v>
      </c>
      <c r="O44">
        <f>IF(M44&lt;'Planungstool Heizlast'!$B$8,'Planungstool Heizlast'!$B$21,IF(M44&gt;15,'Planungstool Heizlast'!$B$20,'Planungstool Heizlast'!$B$19/(15-'Planungstool Heizlast'!$B$8)*(15-Leistungsdaten!M44)+'Planungstool Heizlast'!$B$20))</f>
        <v>9.7513214333593989</v>
      </c>
      <c r="Q44" s="1">
        <f>IF('Planungstool Heizlast'!$B$4="EU13L",Leistungsdaten!E44,IF('Planungstool Heizlast'!$B$4="EU08L",A44,IF('Planungstool Heizlast'!$B$4="EU15L",I44,IF('Planungstool Heizlast'!$B$4="EU20L",M44,""))))</f>
        <v>-10.872699059377601</v>
      </c>
      <c r="R44" s="1">
        <f>IF(OR('Planungstool Heizlast'!$B$9="Fußbodenheizung 35°C",'Planungstool Heizlast'!$B$9="Niedertemperaturheizkörper 45°C"),IF('Planungstool Heizlast'!$B$4="EU13L",Leistungsdaten!F44,IF('Planungstool Heizlast'!$B$4="EU08L",Leistungsdaten!B44,IF('Planungstool Heizlast'!$B$4="EU15L",J44,IF('Planungstool Heizlast'!$B$4="EU20L",N44,"")))),IF('Planungstool Heizlast'!$B$4="EU13L",Leistungsdaten!F44,IF('Planungstool Heizlast'!$B$4="EU08L",Leistungsdaten!B44,IF('Planungstool Heizlast'!$B$4="EU15L",J44,IF('Planungstool Heizlast'!$B$4="EU20L",N44,""))))*0.9)*'Planungstool Heizlast'!$B$5</f>
        <v>15.187090171960399</v>
      </c>
      <c r="S44" s="1">
        <f>IF('Planungstool Heizlast'!$B$4="EU13L",Leistungsdaten!G44,IF('Planungstool Heizlast'!$B$4="EU08L",Leistungsdaten!C44,IF('Planungstool Heizlast'!$B$4="EU15L",K44,IF('Planungstool Heizlast'!$B$4="EU20L",O44,""))))*$B$256</f>
        <v>9.7513214333593989</v>
      </c>
      <c r="T44" s="1">
        <f t="shared" si="1"/>
        <v>5.4357687386010003</v>
      </c>
    </row>
    <row r="45" spans="1:20" x14ac:dyDescent="0.3">
      <c r="A45">
        <v>-16.3285014089032</v>
      </c>
      <c r="B45">
        <v>6.6865142840312899</v>
      </c>
      <c r="C45">
        <f>IF(A45&lt;'Planungstool Heizlast'!$B$8,'Planungstool Heizlast'!$B$21,IF(A45&gt;15,'Planungstool Heizlast'!$B$20,'Planungstool Heizlast'!$B$19/(15-'Planungstool Heizlast'!$B$8)*(15-Leistungsdaten!A45)+'Planungstool Heizlast'!$B$20))</f>
        <v>9.7513214333593989</v>
      </c>
      <c r="E45">
        <v>-13.2060663338141</v>
      </c>
      <c r="F45">
        <v>11.5970883475268</v>
      </c>
      <c r="G45">
        <f>IF(E45&lt;'Planungstool Heizlast'!$B$8,'Planungstool Heizlast'!$B$21,IF(E45&gt;15,'Planungstool Heizlast'!$B$20,'Planungstool Heizlast'!$B$19/(15-'Planungstool Heizlast'!$B$8)*(15-Leistungsdaten!E45)+'Planungstool Heizlast'!$B$20))</f>
        <v>9.7513214333593989</v>
      </c>
      <c r="I45">
        <v>-10.6368892534166</v>
      </c>
      <c r="J45">
        <v>15.2444660280136</v>
      </c>
      <c r="K45">
        <f>IF(I45&lt;'Planungstool Heizlast'!$B$8,'Planungstool Heizlast'!$B$21,IF(I45&gt;15,'Planungstool Heizlast'!$B$20,'Planungstool Heizlast'!$B$19/(15-'Planungstool Heizlast'!$B$8)*(15-Leistungsdaten!I45)+'Planungstool Heizlast'!$B$20))</f>
        <v>9.7513214333593989</v>
      </c>
      <c r="M45">
        <v>-11.2415160264169</v>
      </c>
      <c r="N45">
        <v>19.865375976773301</v>
      </c>
      <c r="O45">
        <f>IF(M45&lt;'Planungstool Heizlast'!$B$8,'Planungstool Heizlast'!$B$21,IF(M45&gt;15,'Planungstool Heizlast'!$B$20,'Planungstool Heizlast'!$B$19/(15-'Planungstool Heizlast'!$B$8)*(15-Leistungsdaten!M45)+'Planungstool Heizlast'!$B$20))</f>
        <v>9.7513214333593989</v>
      </c>
      <c r="Q45" s="1">
        <f>IF('Planungstool Heizlast'!$B$4="EU13L",Leistungsdaten!E45,IF('Planungstool Heizlast'!$B$4="EU08L",A45,IF('Planungstool Heizlast'!$B$4="EU15L",I45,IF('Planungstool Heizlast'!$B$4="EU20L",M45,""))))</f>
        <v>-10.6368892534166</v>
      </c>
      <c r="R45" s="1">
        <f>IF(OR('Planungstool Heizlast'!$B$9="Fußbodenheizung 35°C",'Planungstool Heizlast'!$B$9="Niedertemperaturheizkörper 45°C"),IF('Planungstool Heizlast'!$B$4="EU13L",Leistungsdaten!F45,IF('Planungstool Heizlast'!$B$4="EU08L",Leistungsdaten!B45,IF('Planungstool Heizlast'!$B$4="EU15L",J45,IF('Planungstool Heizlast'!$B$4="EU20L",N45,"")))),IF('Planungstool Heizlast'!$B$4="EU13L",Leistungsdaten!F45,IF('Planungstool Heizlast'!$B$4="EU08L",Leistungsdaten!B45,IF('Planungstool Heizlast'!$B$4="EU15L",J45,IF('Planungstool Heizlast'!$B$4="EU20L",N45,""))))*0.9)*'Planungstool Heizlast'!$B$5</f>
        <v>15.2444660280136</v>
      </c>
      <c r="S45" s="1">
        <f>IF('Planungstool Heizlast'!$B$4="EU13L",Leistungsdaten!G45,IF('Planungstool Heizlast'!$B$4="EU08L",Leistungsdaten!C45,IF('Planungstool Heizlast'!$B$4="EU15L",K45,IF('Planungstool Heizlast'!$B$4="EU20L",O45,""))))*$B$256</f>
        <v>9.7513214333593989</v>
      </c>
      <c r="T45" s="1">
        <f t="shared" si="1"/>
        <v>5.4931445946542006</v>
      </c>
    </row>
    <row r="46" spans="1:20" x14ac:dyDescent="0.3">
      <c r="A46">
        <v>-16.114344533426401</v>
      </c>
      <c r="B46">
        <v>6.7253308759656596</v>
      </c>
      <c r="C46">
        <f>IF(A46&lt;'Planungstool Heizlast'!$B$8,'Planungstool Heizlast'!$B$21,IF(A46&gt;15,'Planungstool Heizlast'!$B$20,'Planungstool Heizlast'!$B$19/(15-'Planungstool Heizlast'!$B$8)*(15-Leistungsdaten!A46)+'Planungstool Heizlast'!$B$20))</f>
        <v>9.7513214333593989</v>
      </c>
      <c r="E46">
        <v>-12.9679007005297</v>
      </c>
      <c r="F46">
        <v>11.6507395930971</v>
      </c>
      <c r="G46">
        <f>IF(E46&lt;'Planungstool Heizlast'!$B$8,'Planungstool Heizlast'!$B$21,IF(E46&gt;15,'Planungstool Heizlast'!$B$20,'Planungstool Heizlast'!$B$19/(15-'Planungstool Heizlast'!$B$8)*(15-Leistungsdaten!E46)+'Planungstool Heizlast'!$B$20))</f>
        <v>9.7513214333593989</v>
      </c>
      <c r="I46">
        <v>-10.400975638987401</v>
      </c>
      <c r="J46">
        <v>15.301637972687001</v>
      </c>
      <c r="K46">
        <f>IF(I46&lt;'Planungstool Heizlast'!$B$8,'Planungstool Heizlast'!$B$21,IF(I46&gt;15,'Planungstool Heizlast'!$B$20,'Planungstool Heizlast'!$B$19/(15-'Planungstool Heizlast'!$B$8)*(15-Leistungsdaten!I46)+'Planungstool Heizlast'!$B$20))</f>
        <v>9.7513214333593989</v>
      </c>
      <c r="M46">
        <v>-10.999492536061</v>
      </c>
      <c r="N46">
        <v>19.969520417332198</v>
      </c>
      <c r="O46">
        <f>IF(M46&lt;'Planungstool Heizlast'!$B$8,'Planungstool Heizlast'!$B$21,IF(M46&gt;15,'Planungstool Heizlast'!$B$20,'Planungstool Heizlast'!$B$19/(15-'Planungstool Heizlast'!$B$8)*(15-Leistungsdaten!M46)+'Planungstool Heizlast'!$B$20))</f>
        <v>9.7513214333593989</v>
      </c>
      <c r="Q46" s="1">
        <f>IF('Planungstool Heizlast'!$B$4="EU13L",Leistungsdaten!E46,IF('Planungstool Heizlast'!$B$4="EU08L",A46,IF('Planungstool Heizlast'!$B$4="EU15L",I46,IF('Planungstool Heizlast'!$B$4="EU20L",M46,""))))</f>
        <v>-10.400975638987401</v>
      </c>
      <c r="R46" s="1">
        <f>IF(OR('Planungstool Heizlast'!$B$9="Fußbodenheizung 35°C",'Planungstool Heizlast'!$B$9="Niedertemperaturheizkörper 45°C"),IF('Planungstool Heizlast'!$B$4="EU13L",Leistungsdaten!F46,IF('Planungstool Heizlast'!$B$4="EU08L",Leistungsdaten!B46,IF('Planungstool Heizlast'!$B$4="EU15L",J46,IF('Planungstool Heizlast'!$B$4="EU20L",N46,"")))),IF('Planungstool Heizlast'!$B$4="EU13L",Leistungsdaten!F46,IF('Planungstool Heizlast'!$B$4="EU08L",Leistungsdaten!B46,IF('Planungstool Heizlast'!$B$4="EU15L",J46,IF('Planungstool Heizlast'!$B$4="EU20L",N46,""))))*0.9)*'Planungstool Heizlast'!$B$5</f>
        <v>15.301637972687001</v>
      </c>
      <c r="S46" s="1">
        <f>IF('Planungstool Heizlast'!$B$4="EU13L",Leistungsdaten!G46,IF('Planungstool Heizlast'!$B$4="EU08L",Leistungsdaten!C46,IF('Planungstool Heizlast'!$B$4="EU15L",K46,IF('Planungstool Heizlast'!$B$4="EU20L",O46,""))))*$B$256</f>
        <v>9.7513214333593989</v>
      </c>
      <c r="T46" s="1">
        <f>R46-S46</f>
        <v>5.5503165393276017</v>
      </c>
    </row>
    <row r="47" spans="1:20" x14ac:dyDescent="0.3">
      <c r="A47">
        <v>-15.9000457707713</v>
      </c>
      <c r="B47">
        <v>6.7642942549694203</v>
      </c>
      <c r="C47">
        <f>IF(A47&lt;'Planungstool Heizlast'!$B$8,'Planungstool Heizlast'!$B$21,IF(A47&gt;15,'Planungstool Heizlast'!$B$20,'Planungstool Heizlast'!$B$19/(15-'Planungstool Heizlast'!$B$8)*(15-Leistungsdaten!A47)+'Planungstool Heizlast'!$B$20))</f>
        <v>9.7513214333593989</v>
      </c>
      <c r="E47">
        <v>-12.729614164982801</v>
      </c>
      <c r="F47">
        <v>11.7042069285951</v>
      </c>
      <c r="G47">
        <f>IF(E47&lt;'Planungstool Heizlast'!$B$8,'Planungstool Heizlast'!$B$21,IF(E47&gt;15,'Planungstool Heizlast'!$B$20,'Planungstool Heizlast'!$B$19/(15-'Planungstool Heizlast'!$B$8)*(15-Leistungsdaten!E47)+'Planungstool Heizlast'!$B$20))</f>
        <v>9.7513214333593989</v>
      </c>
      <c r="I47">
        <v>-10.164959047196801</v>
      </c>
      <c r="J47">
        <v>15.358594340097801</v>
      </c>
      <c r="K47">
        <f>IF(I47&lt;'Planungstool Heizlast'!$B$8,'Planungstool Heizlast'!$B$21,IF(I47&gt;15,'Planungstool Heizlast'!$B$20,'Planungstool Heizlast'!$B$19/(15-'Planungstool Heizlast'!$B$8)*(15-Leistungsdaten!I47)+'Planungstool Heizlast'!$B$20))</f>
        <v>9.7513214333593989</v>
      </c>
      <c r="M47">
        <v>-10.7572069053949</v>
      </c>
      <c r="N47">
        <v>20.073641148435701</v>
      </c>
      <c r="O47">
        <f>IF(M47&lt;'Planungstool Heizlast'!$B$8,'Planungstool Heizlast'!$B$21,IF(M47&gt;15,'Planungstool Heizlast'!$B$20,'Planungstool Heizlast'!$B$19/(15-'Planungstool Heizlast'!$B$8)*(15-Leistungsdaten!M47)+'Planungstool Heizlast'!$B$20))</f>
        <v>9.7513214333593989</v>
      </c>
      <c r="Q47" s="1">
        <f>IF('Planungstool Heizlast'!$B$4="EU13L",Leistungsdaten!E47,IF('Planungstool Heizlast'!$B$4="EU08L",A47,IF('Planungstool Heizlast'!$B$4="EU15L",I47,IF('Planungstool Heizlast'!$B$4="EU20L",M47,""))))</f>
        <v>-10.164959047196801</v>
      </c>
      <c r="R47" s="1">
        <f>IF(OR('Planungstool Heizlast'!$B$9="Fußbodenheizung 35°C",'Planungstool Heizlast'!$B$9="Niedertemperaturheizkörper 45°C"),IF('Planungstool Heizlast'!$B$4="EU13L",Leistungsdaten!F47,IF('Planungstool Heizlast'!$B$4="EU08L",Leistungsdaten!B47,IF('Planungstool Heizlast'!$B$4="EU15L",J47,IF('Planungstool Heizlast'!$B$4="EU20L",N47,"")))),IF('Planungstool Heizlast'!$B$4="EU13L",Leistungsdaten!F47,IF('Planungstool Heizlast'!$B$4="EU08L",Leistungsdaten!B47,IF('Planungstool Heizlast'!$B$4="EU15L",J47,IF('Planungstool Heizlast'!$B$4="EU20L",N47,""))))*0.9)*'Planungstool Heizlast'!$B$5</f>
        <v>15.358594340097801</v>
      </c>
      <c r="S47" s="1">
        <f>IF('Planungstool Heizlast'!$B$4="EU13L",Leistungsdaten!G47,IF('Planungstool Heizlast'!$B$4="EU08L",Leistungsdaten!C47,IF('Planungstool Heizlast'!$B$4="EU15L",K47,IF('Planungstool Heizlast'!$B$4="EU20L",O47,""))))*$B$256</f>
        <v>9.7513214333593989</v>
      </c>
      <c r="T47" s="1">
        <f t="shared" si="1"/>
        <v>5.6072729067384017</v>
      </c>
    </row>
    <row r="48" spans="1:20" x14ac:dyDescent="0.3">
      <c r="A48">
        <v>-15.6856057397875</v>
      </c>
      <c r="B48">
        <v>6.8034006835390999</v>
      </c>
      <c r="C48">
        <f>IF(A48&lt;'Planungstool Heizlast'!$B$8,'Planungstool Heizlast'!$B$21,IF(A48&gt;15,'Planungstool Heizlast'!$B$20,'Planungstool Heizlast'!$B$19/(15-'Planungstool Heizlast'!$B$8)*(15-Leistungsdaten!A48)+'Planungstool Heizlast'!$B$20))</f>
        <v>9.7513214333593989</v>
      </c>
      <c r="E48">
        <v>-12.4912077384294</v>
      </c>
      <c r="F48">
        <v>11.7574796041967</v>
      </c>
      <c r="G48">
        <f>IF(E48&lt;'Planungstool Heizlast'!$B$8,'Planungstool Heizlast'!$B$21,IF(E48&gt;15,'Planungstool Heizlast'!$B$20,'Planungstool Heizlast'!$B$19/(15-'Planungstool Heizlast'!$B$8)*(15-Leistungsdaten!E48)+'Planungstool Heizlast'!$B$20))</f>
        <v>9.7513214333593989</v>
      </c>
      <c r="I48">
        <v>-9.9288403161662799</v>
      </c>
      <c r="J48">
        <v>15.4153232105268</v>
      </c>
      <c r="K48">
        <f>IF(I48&lt;'Planungstool Heizlast'!$B$8,'Planungstool Heizlast'!$B$21,IF(I48&gt;15,'Planungstool Heizlast'!$B$20,'Planungstool Heizlast'!$B$19/(15-'Planungstool Heizlast'!$B$8)*(15-Leistungsdaten!I48)+'Planungstool Heizlast'!$B$20))</f>
        <v>9.7251102246492866</v>
      </c>
      <c r="M48">
        <v>-10.514658683320899</v>
      </c>
      <c r="N48">
        <v>20.1777173056688</v>
      </c>
      <c r="O48">
        <f>IF(M48&lt;'Planungstool Heizlast'!$B$8,'Planungstool Heizlast'!$B$21,IF(M48&gt;15,'Planungstool Heizlast'!$B$20,'Planungstool Heizlast'!$B$19/(15-'Planungstool Heizlast'!$B$8)*(15-Leistungsdaten!M48)+'Planungstool Heizlast'!$B$20))</f>
        <v>9.7513214333593989</v>
      </c>
      <c r="Q48" s="1">
        <f>IF('Planungstool Heizlast'!$B$4="EU13L",Leistungsdaten!E48,IF('Planungstool Heizlast'!$B$4="EU08L",A48,IF('Planungstool Heizlast'!$B$4="EU15L",I48,IF('Planungstool Heizlast'!$B$4="EU20L",M48,""))))</f>
        <v>-9.9288403161662799</v>
      </c>
      <c r="R48" s="1">
        <f>IF(OR('Planungstool Heizlast'!$B$9="Fußbodenheizung 35°C",'Planungstool Heizlast'!$B$9="Niedertemperaturheizkörper 45°C"),IF('Planungstool Heizlast'!$B$4="EU13L",Leistungsdaten!F48,IF('Planungstool Heizlast'!$B$4="EU08L",Leistungsdaten!B48,IF('Planungstool Heizlast'!$B$4="EU15L",J48,IF('Planungstool Heizlast'!$B$4="EU20L",N48,"")))),IF('Planungstool Heizlast'!$B$4="EU13L",Leistungsdaten!F48,IF('Planungstool Heizlast'!$B$4="EU08L",Leistungsdaten!B48,IF('Planungstool Heizlast'!$B$4="EU15L",J48,IF('Planungstool Heizlast'!$B$4="EU20L",N48,""))))*0.9)*'Planungstool Heizlast'!$B$5</f>
        <v>15.4153232105268</v>
      </c>
      <c r="S48" s="1">
        <f>IF('Planungstool Heizlast'!$B$4="EU13L",Leistungsdaten!G48,IF('Planungstool Heizlast'!$B$4="EU08L",Leistungsdaten!C48,IF('Planungstool Heizlast'!$B$4="EU15L",K48,IF('Planungstool Heizlast'!$B$4="EU20L",O48,""))))*$B$256</f>
        <v>9.7251102246492866</v>
      </c>
      <c r="T48" s="1">
        <f t="shared" si="1"/>
        <v>5.6902129858775137</v>
      </c>
    </row>
    <row r="49" spans="1:20" x14ac:dyDescent="0.3">
      <c r="A49">
        <v>-15.4710250757074</v>
      </c>
      <c r="B49">
        <v>6.8426463765256003</v>
      </c>
      <c r="C49">
        <f>IF(A49&lt;'Planungstool Heizlast'!$B$8,'Planungstool Heizlast'!$B$21,IF(A49&gt;15,'Planungstool Heizlast'!$B$20,'Planungstool Heizlast'!$B$19/(15-'Planungstool Heizlast'!$B$8)*(15-Leistungsdaten!A49)+'Planungstool Heizlast'!$B$20))</f>
        <v>9.7513214333593989</v>
      </c>
      <c r="E49">
        <v>-12.252682438224699</v>
      </c>
      <c r="F49">
        <v>11.8105466312693</v>
      </c>
      <c r="G49">
        <f>IF(E49&lt;'Planungstool Heizlast'!$B$8,'Planungstool Heizlast'!$B$21,IF(E49&gt;15,'Planungstool Heizlast'!$B$20,'Planungstool Heizlast'!$B$19/(15-'Planungstool Heizlast'!$B$8)*(15-Leistungsdaten!E49)+'Planungstool Heizlast'!$B$20))</f>
        <v>9.7513214333593989</v>
      </c>
      <c r="I49">
        <v>-9.6926202910314601</v>
      </c>
      <c r="J49">
        <v>15.4718124050921</v>
      </c>
      <c r="K49">
        <f>IF(I49&lt;'Planungstool Heizlast'!$B$8,'Planungstool Heizlast'!$B$21,IF(I49&gt;15,'Planungstool Heizlast'!$B$20,'Planungstool Heizlast'!$B$19/(15-'Planungstool Heizlast'!$B$8)*(15-Leistungsdaten!I49)+'Planungstool Heizlast'!$B$20))</f>
        <v>9.6381001081515123</v>
      </c>
      <c r="M49">
        <v>-10.271847418741</v>
      </c>
      <c r="N49">
        <v>20.281727349743399</v>
      </c>
      <c r="O49">
        <f>IF(M49&lt;'Planungstool Heizlast'!$B$8,'Planungstool Heizlast'!$B$21,IF(M49&gt;15,'Planungstool Heizlast'!$B$20,'Planungstool Heizlast'!$B$19/(15-'Planungstool Heizlast'!$B$8)*(15-Leistungsdaten!M49)+'Planungstool Heizlast'!$B$20))</f>
        <v>9.7513214333593989</v>
      </c>
      <c r="Q49" s="1">
        <f>IF('Planungstool Heizlast'!$B$4="EU13L",Leistungsdaten!E49,IF('Planungstool Heizlast'!$B$4="EU08L",A49,IF('Planungstool Heizlast'!$B$4="EU15L",I49,IF('Planungstool Heizlast'!$B$4="EU20L",M49,""))))</f>
        <v>-9.6926202910314601</v>
      </c>
      <c r="R49" s="1">
        <f>IF(OR('Planungstool Heizlast'!$B$9="Fußbodenheizung 35°C",'Planungstool Heizlast'!$B$9="Niedertemperaturheizkörper 45°C"),IF('Planungstool Heizlast'!$B$4="EU13L",Leistungsdaten!F49,IF('Planungstool Heizlast'!$B$4="EU08L",Leistungsdaten!B49,IF('Planungstool Heizlast'!$B$4="EU15L",J49,IF('Planungstool Heizlast'!$B$4="EU20L",N49,"")))),IF('Planungstool Heizlast'!$B$4="EU13L",Leistungsdaten!F49,IF('Planungstool Heizlast'!$B$4="EU08L",Leistungsdaten!B49,IF('Planungstool Heizlast'!$B$4="EU15L",J49,IF('Planungstool Heizlast'!$B$4="EU20L",N49,""))))*0.9)*'Planungstool Heizlast'!$B$5</f>
        <v>15.4718124050921</v>
      </c>
      <c r="S49" s="1">
        <f>IF('Planungstool Heizlast'!$B$4="EU13L",Leistungsdaten!G49,IF('Planungstool Heizlast'!$B$4="EU08L",Leistungsdaten!C49,IF('Planungstool Heizlast'!$B$4="EU15L",K49,IF('Planungstool Heizlast'!$B$4="EU20L",O49,""))))*$B$256</f>
        <v>9.6381001081515123</v>
      </c>
      <c r="T49" s="1">
        <f t="shared" si="1"/>
        <v>5.8337122969405879</v>
      </c>
    </row>
    <row r="50" spans="1:20" x14ac:dyDescent="0.3">
      <c r="A50">
        <v>-15.256304429666701</v>
      </c>
      <c r="B50">
        <v>6.8820275003528497</v>
      </c>
      <c r="C50">
        <f>IF(A50&lt;'Planungstool Heizlast'!$B$8,'Planungstool Heizlast'!$B$21,IF(A50&gt;15,'Planungstool Heizlast'!$B$20,'Planungstool Heizlast'!$B$19/(15-'Planungstool Heizlast'!$B$8)*(15-Leistungsdaten!A50)+'Planungstool Heizlast'!$B$20))</f>
        <v>9.7513214333593989</v>
      </c>
      <c r="E50">
        <v>-12.0140392878239</v>
      </c>
      <c r="F50">
        <v>11.863396777074099</v>
      </c>
      <c r="G50">
        <f>IF(E50&lt;'Planungstool Heizlast'!$B$8,'Planungstool Heizlast'!$B$21,IF(E50&gt;15,'Planungstool Heizlast'!$B$20,'Planungstool Heizlast'!$B$19/(15-'Planungstool Heizlast'!$B$8)*(15-Leistungsdaten!E50)+'Planungstool Heizlast'!$B$20))</f>
        <v>9.7513214333593989</v>
      </c>
      <c r="I50">
        <v>-9.4562998239423308</v>
      </c>
      <c r="J50">
        <v>15.5280494803163</v>
      </c>
      <c r="K50">
        <f>IF(I50&lt;'Planungstool Heizlast'!$B$8,'Planungstool Heizlast'!$B$21,IF(I50&gt;15,'Planungstool Heizlast'!$B$20,'Planungstool Heizlast'!$B$19/(15-'Planungstool Heizlast'!$B$8)*(15-Leistungsdaten!I50)+'Planungstool Heizlast'!$B$20))</f>
        <v>9.5510529945103304</v>
      </c>
      <c r="M50">
        <v>-10.0287726605576</v>
      </c>
      <c r="N50">
        <v>20.3856490461297</v>
      </c>
      <c r="O50">
        <f>IF(M50&lt;'Planungstool Heizlast'!$B$8,'Planungstool Heizlast'!$B$21,IF(M50&gt;15,'Planungstool Heizlast'!$B$20,'Planungstool Heizlast'!$B$19/(15-'Planungstool Heizlast'!$B$8)*(15-Leistungsdaten!M50)+'Planungstool Heizlast'!$B$20))</f>
        <v>9.7513214333593989</v>
      </c>
      <c r="Q50" s="1">
        <f>IF('Planungstool Heizlast'!$B$4="EU13L",Leistungsdaten!E50,IF('Planungstool Heizlast'!$B$4="EU08L",A50,IF('Planungstool Heizlast'!$B$4="EU15L",I50,IF('Planungstool Heizlast'!$B$4="EU20L",M50,""))))</f>
        <v>-9.4562998239423308</v>
      </c>
      <c r="R50" s="1">
        <f>IF(OR('Planungstool Heizlast'!$B$9="Fußbodenheizung 35°C",'Planungstool Heizlast'!$B$9="Niedertemperaturheizkörper 45°C"),IF('Planungstool Heizlast'!$B$4="EU13L",Leistungsdaten!F50,IF('Planungstool Heizlast'!$B$4="EU08L",Leistungsdaten!B50,IF('Planungstool Heizlast'!$B$4="EU15L",J50,IF('Planungstool Heizlast'!$B$4="EU20L",N50,"")))),IF('Planungstool Heizlast'!$B$4="EU13L",Leistungsdaten!F50,IF('Planungstool Heizlast'!$B$4="EU08L",Leistungsdaten!B50,IF('Planungstool Heizlast'!$B$4="EU15L",J50,IF('Planungstool Heizlast'!$B$4="EU20L",N50,""))))*0.9)*'Planungstool Heizlast'!$B$5</f>
        <v>15.5280494803163</v>
      </c>
      <c r="S50" s="1">
        <f>IF('Planungstool Heizlast'!$B$4="EU13L",Leistungsdaten!G50,IF('Planungstool Heizlast'!$B$4="EU08L",Leistungsdaten!C50,IF('Planungstool Heizlast'!$B$4="EU15L",K50,IF('Planungstool Heizlast'!$B$4="EU20L",O50,""))))*$B$256</f>
        <v>9.5510529945103304</v>
      </c>
      <c r="T50" s="1">
        <f t="shared" si="1"/>
        <v>5.9769964858059694</v>
      </c>
    </row>
    <row r="51" spans="1:20" x14ac:dyDescent="0.3">
      <c r="A51">
        <v>-15.0414444682336</v>
      </c>
      <c r="B51">
        <v>6.9215401722225298</v>
      </c>
      <c r="C51">
        <f>IF(A51&lt;'Planungstool Heizlast'!$B$8,'Planungstool Heizlast'!$B$21,IF(A51&gt;15,'Planungstool Heizlast'!$B$20,'Planungstool Heizlast'!$B$19/(15-'Planungstool Heizlast'!$B$8)*(15-Leistungsdaten!A51)+'Planungstool Heizlast'!$B$20))</f>
        <v>9.7513214333593989</v>
      </c>
      <c r="E51">
        <v>-11.7752793167818</v>
      </c>
      <c r="F51">
        <v>11.916018559358101</v>
      </c>
      <c r="G51">
        <f>IF(E51&lt;'Planungstool Heizlast'!$B$8,'Planungstool Heizlast'!$B$21,IF(E51&gt;15,'Planungstool Heizlast'!$B$20,'Planungstool Heizlast'!$B$19/(15-'Planungstool Heizlast'!$B$8)*(15-Leistungsdaten!E51)+'Planungstool Heizlast'!$B$20))</f>
        <v>9.7513214333593989</v>
      </c>
      <c r="I51">
        <v>-9.2198797740632106</v>
      </c>
      <c r="J51">
        <v>15.5840217225864</v>
      </c>
      <c r="K51">
        <f>IF(I51&lt;'Planungstool Heizlast'!$B$8,'Planungstool Heizlast'!$B$21,IF(I51&gt;15,'Planungstool Heizlast'!$B$20,'Planungstool Heizlast'!$B$19/(15-'Planungstool Heizlast'!$B$8)*(15-Leistungsdaten!I51)+'Planungstool Heizlast'!$B$20))</f>
        <v>9.4639692001933522</v>
      </c>
      <c r="M51">
        <v>-9.78543395767276</v>
      </c>
      <c r="N51">
        <v>20.489459444077401</v>
      </c>
      <c r="O51">
        <f>IF(M51&lt;'Planungstool Heizlast'!$B$8,'Planungstool Heizlast'!$B$21,IF(M51&gt;15,'Planungstool Heizlast'!$B$20,'Planungstool Heizlast'!$B$19/(15-'Planungstool Heizlast'!$B$8)*(15-Leistungsdaten!M51)+'Planungstool Heizlast'!$B$20))</f>
        <v>9.6722874211976251</v>
      </c>
      <c r="Q51" s="1">
        <f>IF('Planungstool Heizlast'!$B$4="EU13L",Leistungsdaten!E51,IF('Planungstool Heizlast'!$B$4="EU08L",A51,IF('Planungstool Heizlast'!$B$4="EU15L",I51,IF('Planungstool Heizlast'!$B$4="EU20L",M51,""))))</f>
        <v>-9.2198797740632106</v>
      </c>
      <c r="R51" s="1">
        <f>IF(OR('Planungstool Heizlast'!$B$9="Fußbodenheizung 35°C",'Planungstool Heizlast'!$B$9="Niedertemperaturheizkörper 45°C"),IF('Planungstool Heizlast'!$B$4="EU13L",Leistungsdaten!F51,IF('Planungstool Heizlast'!$B$4="EU08L",Leistungsdaten!B51,IF('Planungstool Heizlast'!$B$4="EU15L",J51,IF('Planungstool Heizlast'!$B$4="EU20L",N51,"")))),IF('Planungstool Heizlast'!$B$4="EU13L",Leistungsdaten!F51,IF('Planungstool Heizlast'!$B$4="EU08L",Leistungsdaten!B51,IF('Planungstool Heizlast'!$B$4="EU15L",J51,IF('Planungstool Heizlast'!$B$4="EU20L",N51,""))))*0.9)*'Planungstool Heizlast'!$B$5</f>
        <v>15.5840217225864</v>
      </c>
      <c r="S51" s="1">
        <f>IF('Planungstool Heizlast'!$B$4="EU13L",Leistungsdaten!G51,IF('Planungstool Heizlast'!$B$4="EU08L",Leistungsdaten!C51,IF('Planungstool Heizlast'!$B$4="EU15L",K51,IF('Planungstool Heizlast'!$B$4="EU20L",O51,""))))*$B$256</f>
        <v>9.4639692001933522</v>
      </c>
      <c r="T51" s="1">
        <f t="shared" si="1"/>
        <v>6.1200525223930473</v>
      </c>
    </row>
    <row r="52" spans="1:20" x14ac:dyDescent="0.3">
      <c r="A52">
        <v>-14.826445872947099</v>
      </c>
      <c r="B52">
        <v>6.9611804593045301</v>
      </c>
      <c r="C52">
        <f>IF(A52&lt;'Planungstool Heizlast'!$B$8,'Planungstool Heizlast'!$B$21,IF(A52&gt;15,'Planungstool Heizlast'!$B$20,'Planungstool Heizlast'!$B$19/(15-'Planungstool Heizlast'!$B$8)*(15-Leistungsdaten!A52)+'Planungstool Heizlast'!$B$20))</f>
        <v>9.7513214333593989</v>
      </c>
      <c r="E52">
        <v>-11.536403560752801</v>
      </c>
      <c r="F52">
        <v>11.968400240833001</v>
      </c>
      <c r="G52">
        <f>IF(E52&lt;'Planungstool Heizlast'!$B$8,'Planungstool Heizlast'!$B$21,IF(E52&gt;15,'Planungstool Heizlast'!$B$20,'Planungstool Heizlast'!$B$19/(15-'Planungstool Heizlast'!$B$8)*(15-Leistungsdaten!E52)+'Planungstool Heizlast'!$B$20))</f>
        <v>9.7513214333593989</v>
      </c>
      <c r="I52">
        <v>-8.9833610075727304</v>
      </c>
      <c r="J52">
        <v>15.6397161425025</v>
      </c>
      <c r="K52">
        <f>IF(I52&lt;'Planungstool Heizlast'!$B$8,'Planungstool Heizlast'!$B$21,IF(I52&gt;15,'Planungstool Heizlast'!$B$20,'Planungstool Heizlast'!$B$19/(15-'Planungstool Heizlast'!$B$8)*(15-Leistungsdaten!I52)+'Planungstool Heizlast'!$B$20))</f>
        <v>9.3768490442518697</v>
      </c>
      <c r="M52">
        <v>-9.5418308589886998</v>
      </c>
      <c r="N52">
        <v>20.593134855006902</v>
      </c>
      <c r="O52">
        <f>IF(M52&lt;'Planungstool Heizlast'!$B$8,'Planungstool Heizlast'!$B$21,IF(M52&gt;15,'Planungstool Heizlast'!$B$20,'Planungstool Heizlast'!$B$19/(15-'Planungstool Heizlast'!$B$8)*(15-Leistungsdaten!M52)+'Planungstool Heizlast'!$B$20))</f>
        <v>9.5825577973707663</v>
      </c>
      <c r="Q52" s="1">
        <f>IF('Planungstool Heizlast'!$B$4="EU13L",Leistungsdaten!E52,IF('Planungstool Heizlast'!$B$4="EU08L",A52,IF('Planungstool Heizlast'!$B$4="EU15L",I52,IF('Planungstool Heizlast'!$B$4="EU20L",M52,""))))</f>
        <v>-8.9833610075727304</v>
      </c>
      <c r="R52" s="1">
        <f>IF(OR('Planungstool Heizlast'!$B$9="Fußbodenheizung 35°C",'Planungstool Heizlast'!$B$9="Niedertemperaturheizkörper 45°C"),IF('Planungstool Heizlast'!$B$4="EU13L",Leistungsdaten!F52,IF('Planungstool Heizlast'!$B$4="EU08L",Leistungsdaten!B52,IF('Planungstool Heizlast'!$B$4="EU15L",J52,IF('Planungstool Heizlast'!$B$4="EU20L",N52,"")))),IF('Planungstool Heizlast'!$B$4="EU13L",Leistungsdaten!F52,IF('Planungstool Heizlast'!$B$4="EU08L",Leistungsdaten!B52,IF('Planungstool Heizlast'!$B$4="EU15L",J52,IF('Planungstool Heizlast'!$B$4="EU20L",N52,""))))*0.9)*'Planungstool Heizlast'!$B$5</f>
        <v>15.6397161425025</v>
      </c>
      <c r="S52" s="1">
        <f>IF('Planungstool Heizlast'!$B$4="EU13L",Leistungsdaten!G52,IF('Planungstool Heizlast'!$B$4="EU08L",Leistungsdaten!C52,IF('Planungstool Heizlast'!$B$4="EU15L",K52,IF('Planungstool Heizlast'!$B$4="EU20L",O52,""))))*$B$256</f>
        <v>9.3768490442518697</v>
      </c>
      <c r="T52" s="1">
        <f t="shared" si="1"/>
        <v>6.2628670982506307</v>
      </c>
    </row>
    <row r="53" spans="1:20" x14ac:dyDescent="0.3">
      <c r="A53">
        <v>-14.6113093398645</v>
      </c>
      <c r="B53">
        <v>7.0009443779128899</v>
      </c>
      <c r="C53">
        <f>IF(A53&lt;'Planungstool Heizlast'!$B$8,'Planungstool Heizlast'!$B$21,IF(A53&gt;15,'Planungstool Heizlast'!$B$20,'Planungstool Heizlast'!$B$19/(15-'Planungstool Heizlast'!$B$8)*(15-Leistungsdaten!A53)+'Planungstool Heizlast'!$B$20))</f>
        <v>9.7513214333593989</v>
      </c>
      <c r="E53">
        <v>-11.297413061491101</v>
      </c>
      <c r="F53">
        <v>12.0205298235407</v>
      </c>
      <c r="G53">
        <f>IF(E53&lt;'Planungstool Heizlast'!$B$8,'Planungstool Heizlast'!$B$21,IF(E53&gt;15,'Planungstool Heizlast'!$B$20,'Planungstool Heizlast'!$B$19/(15-'Planungstool Heizlast'!$B$8)*(15-Leistungsdaten!E53)+'Planungstool Heizlast'!$B$20))</f>
        <v>9.7513214333593989</v>
      </c>
      <c r="I53">
        <v>-8.7467443976638606</v>
      </c>
      <c r="J53">
        <v>15.6951194691165</v>
      </c>
      <c r="K53">
        <f>IF(I53&lt;'Planungstool Heizlast'!$B$8,'Planungstool Heizlast'!$B$21,IF(I53&gt;15,'Planungstool Heizlast'!$B$20,'Planungstool Heizlast'!$B$19/(15-'Planungstool Heizlast'!$B$8)*(15-Leistungsdaten!I53)+'Planungstool Heizlast'!$B$20))</f>
        <v>9.2896928483208558</v>
      </c>
      <c r="M53">
        <v>-9.2979629134076305</v>
      </c>
      <c r="N53">
        <v>20.696650830251102</v>
      </c>
      <c r="O53">
        <f>IF(M53&lt;'Planungstool Heizlast'!$B$8,'Planungstool Heizlast'!$B$21,IF(M53&gt;15,'Planungstool Heizlast'!$B$20,'Planungstool Heizlast'!$B$19/(15-'Planungstool Heizlast'!$B$8)*(15-Leistungsdaten!M53)+'Planungstool Heizlast'!$B$20))</f>
        <v>9.49273061890454</v>
      </c>
      <c r="Q53" s="1">
        <f>IF('Planungstool Heizlast'!$B$4="EU13L",Leistungsdaten!E53,IF('Planungstool Heizlast'!$B$4="EU08L",A53,IF('Planungstool Heizlast'!$B$4="EU15L",I53,IF('Planungstool Heizlast'!$B$4="EU20L",M53,""))))</f>
        <v>-8.7467443976638606</v>
      </c>
      <c r="R53" s="1">
        <f>IF(OR('Planungstool Heizlast'!$B$9="Fußbodenheizung 35°C",'Planungstool Heizlast'!$B$9="Niedertemperaturheizkörper 45°C"),IF('Planungstool Heizlast'!$B$4="EU13L",Leistungsdaten!F53,IF('Planungstool Heizlast'!$B$4="EU08L",Leistungsdaten!B53,IF('Planungstool Heizlast'!$B$4="EU15L",J53,IF('Planungstool Heizlast'!$B$4="EU20L",N53,"")))),IF('Planungstool Heizlast'!$B$4="EU13L",Leistungsdaten!F53,IF('Planungstool Heizlast'!$B$4="EU08L",Leistungsdaten!B53,IF('Planungstool Heizlast'!$B$4="EU15L",J53,IF('Planungstool Heizlast'!$B$4="EU20L",N53,""))))*0.9)*'Planungstool Heizlast'!$B$5</f>
        <v>15.6951194691165</v>
      </c>
      <c r="S53" s="1">
        <f>IF('Planungstool Heizlast'!$B$4="EU13L",Leistungsdaten!G53,IF('Planungstool Heizlast'!$B$4="EU08L",Leistungsdaten!C53,IF('Planungstool Heizlast'!$B$4="EU15L",K53,IF('Planungstool Heizlast'!$B$4="EU20L",O53,""))))*$B$256</f>
        <v>9.2896928483208558</v>
      </c>
      <c r="T53" s="1">
        <f t="shared" si="1"/>
        <v>6.4054266207956445</v>
      </c>
    </row>
    <row r="54" spans="1:20" x14ac:dyDescent="0.3">
      <c r="A54">
        <v>-14.3960355791182</v>
      </c>
      <c r="B54">
        <v>7.0408278926671004</v>
      </c>
      <c r="C54">
        <f>IF(A54&lt;'Planungstool Heizlast'!$B$8,'Planungstool Heizlast'!$B$21,IF(A54&gt;15,'Planungstool Heizlast'!$B$20,'Planungstool Heizlast'!$B$19/(15-'Planungstool Heizlast'!$B$8)*(15-Leistungsdaten!A54)+'Planungstool Heizlast'!$B$20))</f>
        <v>9.7513214333593989</v>
      </c>
      <c r="E54">
        <v>-11.058308866850499</v>
      </c>
      <c r="F54">
        <v>12.0723950431024</v>
      </c>
      <c r="G54">
        <f>IF(E54&lt;'Planungstool Heizlast'!$B$8,'Planungstool Heizlast'!$B$21,IF(E54&gt;15,'Planungstool Heizlast'!$B$20,'Planungstool Heizlast'!$B$19/(15-'Planungstool Heizlast'!$B$8)*(15-Leistungsdaten!E54)+'Planungstool Heizlast'!$B$20))</f>
        <v>9.7513214333593989</v>
      </c>
      <c r="I54">
        <v>-8.5100308245438701</v>
      </c>
      <c r="J54">
        <v>15.750218144056401</v>
      </c>
      <c r="K54">
        <f>IF(I54&lt;'Planungstool Heizlast'!$B$8,'Planungstool Heizlast'!$B$21,IF(I54&gt;15,'Planungstool Heizlast'!$B$20,'Planungstool Heizlast'!$B$19/(15-'Planungstool Heizlast'!$B$8)*(15-Leistungsdaten!I54)+'Planungstool Heizlast'!$B$20))</f>
        <v>9.202500936618959</v>
      </c>
      <c r="M54">
        <v>-9.0538296698317406</v>
      </c>
      <c r="N54">
        <v>20.7999821381303</v>
      </c>
      <c r="O54">
        <f>IF(M54&lt;'Planungstool Heizlast'!$B$8,'Planungstool Heizlast'!$B$21,IF(M54&gt;15,'Planungstool Heizlast'!$B$20,'Planungstool Heizlast'!$B$19/(15-'Planungstool Heizlast'!$B$8)*(15-Leistungsdaten!M54)+'Planungstool Heizlast'!$B$20))</f>
        <v>9.4028057196399928</v>
      </c>
      <c r="Q54" s="1">
        <f>IF('Planungstool Heizlast'!$B$4="EU13L",Leistungsdaten!E54,IF('Planungstool Heizlast'!$B$4="EU08L",A54,IF('Planungstool Heizlast'!$B$4="EU15L",I54,IF('Planungstool Heizlast'!$B$4="EU20L",M54,""))))</f>
        <v>-8.5100308245438701</v>
      </c>
      <c r="R54" s="1">
        <f>IF(OR('Planungstool Heizlast'!$B$9="Fußbodenheizung 35°C",'Planungstool Heizlast'!$B$9="Niedertemperaturheizkörper 45°C"),IF('Planungstool Heizlast'!$B$4="EU13L",Leistungsdaten!F54,IF('Planungstool Heizlast'!$B$4="EU08L",Leistungsdaten!B54,IF('Planungstool Heizlast'!$B$4="EU15L",J54,IF('Planungstool Heizlast'!$B$4="EU20L",N54,"")))),IF('Planungstool Heizlast'!$B$4="EU13L",Leistungsdaten!F54,IF('Planungstool Heizlast'!$B$4="EU08L",Leistungsdaten!B54,IF('Planungstool Heizlast'!$B$4="EU15L",J54,IF('Planungstool Heizlast'!$B$4="EU20L",N54,""))))*0.9)*'Planungstool Heizlast'!$B$5</f>
        <v>15.750218144056401</v>
      </c>
      <c r="S54" s="1">
        <f>IF('Planungstool Heizlast'!$B$4="EU13L",Leistungsdaten!G54,IF('Planungstool Heizlast'!$B$4="EU08L",Leistungsdaten!C54,IF('Planungstool Heizlast'!$B$4="EU15L",K54,IF('Planungstool Heizlast'!$B$4="EU20L",O54,""))))*$B$256</f>
        <v>9.202500936618959</v>
      </c>
      <c r="T54" s="1">
        <f t="shared" si="1"/>
        <v>6.5477172074374419</v>
      </c>
    </row>
    <row r="55" spans="1:20" x14ac:dyDescent="0.3">
      <c r="A55">
        <v>-14.180625314482301</v>
      </c>
      <c r="B55">
        <v>7.08082691563847</v>
      </c>
      <c r="C55">
        <f>IF(A55&lt;'Planungstool Heizlast'!$B$8,'Planungstool Heizlast'!$B$21,IF(A55&gt;15,'Planungstool Heizlast'!$B$20,'Planungstool Heizlast'!$B$19/(15-'Planungstool Heizlast'!$B$8)*(15-Leistungsdaten!A55)+'Planungstool Heizlast'!$B$20))</f>
        <v>9.7513214333593989</v>
      </c>
      <c r="E55">
        <v>-10.8190920307844</v>
      </c>
      <c r="F55">
        <v>12.123983362848399</v>
      </c>
      <c r="G55">
        <f>IF(E55&lt;'Planungstool Heizlast'!$B$8,'Planungstool Heizlast'!$B$21,IF(E55&gt;15,'Planungstool Heizlast'!$B$20,'Planungstool Heizlast'!$B$19/(15-'Planungstool Heizlast'!$B$8)*(15-Leistungsdaten!E55)+'Planungstool Heizlast'!$B$20))</f>
        <v>9.7513214333593989</v>
      </c>
      <c r="I55">
        <v>-8.2732211754343901</v>
      </c>
      <c r="J55">
        <v>15.8049983155354</v>
      </c>
      <c r="K55">
        <f>IF(I55&lt;'Planungstool Heizlast'!$B$8,'Planungstool Heizlast'!$B$21,IF(I55&gt;15,'Planungstool Heizlast'!$B$20,'Planungstool Heizlast'!$B$19/(15-'Planungstool Heizlast'!$B$8)*(15-Leistungsdaten!I55)+'Planungstool Heizlast'!$B$20))</f>
        <v>9.1152736359485242</v>
      </c>
      <c r="M55">
        <v>-8.8094306771632205</v>
      </c>
      <c r="N55">
        <v>20.903102740337498</v>
      </c>
      <c r="O55">
        <f>IF(M55&lt;'Planungstool Heizlast'!$B$8,'Planungstool Heizlast'!$B$21,IF(M55&gt;15,'Planungstool Heizlast'!$B$20,'Planungstool Heizlast'!$B$19/(15-'Planungstool Heizlast'!$B$8)*(15-Leistungsdaten!M55)+'Planungstool Heizlast'!$B$20))</f>
        <v>9.3127829334181644</v>
      </c>
      <c r="Q55" s="1">
        <f>IF('Planungstool Heizlast'!$B$4="EU13L",Leistungsdaten!E55,IF('Planungstool Heizlast'!$B$4="EU08L",A55,IF('Planungstool Heizlast'!$B$4="EU15L",I55,IF('Planungstool Heizlast'!$B$4="EU20L",M55,""))))</f>
        <v>-8.2732211754343901</v>
      </c>
      <c r="R55" s="1">
        <f>IF(OR('Planungstool Heizlast'!$B$9="Fußbodenheizung 35°C",'Planungstool Heizlast'!$B$9="Niedertemperaturheizkörper 45°C"),IF('Planungstool Heizlast'!$B$4="EU13L",Leistungsdaten!F55,IF('Planungstool Heizlast'!$B$4="EU08L",Leistungsdaten!B55,IF('Planungstool Heizlast'!$B$4="EU15L",J55,IF('Planungstool Heizlast'!$B$4="EU20L",N55,"")))),IF('Planungstool Heizlast'!$B$4="EU13L",Leistungsdaten!F55,IF('Planungstool Heizlast'!$B$4="EU08L",Leistungsdaten!B55,IF('Planungstool Heizlast'!$B$4="EU15L",J55,IF('Planungstool Heizlast'!$B$4="EU20L",N55,""))))*0.9)*'Planungstool Heizlast'!$B$5</f>
        <v>15.8049983155354</v>
      </c>
      <c r="S55" s="1">
        <f>IF('Planungstool Heizlast'!$B$4="EU13L",Leistungsdaten!G55,IF('Planungstool Heizlast'!$B$4="EU08L",Leistungsdaten!C55,IF('Planungstool Heizlast'!$B$4="EU15L",K55,IF('Planungstool Heizlast'!$B$4="EU20L",O55,""))))*$B$256</f>
        <v>9.1152736359485242</v>
      </c>
      <c r="T55" s="1">
        <f t="shared" si="1"/>
        <v>6.6897246795868757</v>
      </c>
    </row>
    <row r="56" spans="1:20" x14ac:dyDescent="0.3">
      <c r="A56">
        <v>-13.9650792829488</v>
      </c>
      <c r="B56">
        <v>7.1209373054813296</v>
      </c>
      <c r="C56">
        <f>IF(A56&lt;'Planungstool Heizlast'!$B$8,'Planungstool Heizlast'!$B$21,IF(A56&gt;15,'Planungstool Heizlast'!$B$20,'Planungstool Heizlast'!$B$19/(15-'Planungstool Heizlast'!$B$8)*(15-Leistungsdaten!A56)+'Planungstool Heizlast'!$B$20))</f>
        <v>9.7513214333593989</v>
      </c>
      <c r="E56">
        <v>-10.5797636133462</v>
      </c>
      <c r="F56">
        <v>12.175281967829299</v>
      </c>
      <c r="G56">
        <f>IF(E56&lt;'Planungstool Heizlast'!$B$8,'Planungstool Heizlast'!$B$21,IF(E56&gt;15,'Planungstool Heizlast'!$B$20,'Planungstool Heizlast'!$B$19/(15-'Planungstool Heizlast'!$B$8)*(15-Leistungsdaten!E56)+'Planungstool Heizlast'!$B$20))</f>
        <v>9.7513214333593989</v>
      </c>
      <c r="I56">
        <v>-8.0363163445713504</v>
      </c>
      <c r="J56">
        <v>15.8594458322439</v>
      </c>
      <c r="K56">
        <f>IF(I56&lt;'Planungstool Heizlast'!$B$8,'Planungstool Heizlast'!$B$21,IF(I56&gt;15,'Planungstool Heizlast'!$B$20,'Planungstool Heizlast'!$B$19/(15-'Planungstool Heizlast'!$B$8)*(15-Leistungsdaten!I56)+'Planungstool Heizlast'!$B$20))</f>
        <v>9.0280112756955599</v>
      </c>
      <c r="M56">
        <v>-8.5647654843042602</v>
      </c>
      <c r="N56">
        <v>21.0059857676166</v>
      </c>
      <c r="O56">
        <f>IF(M56&lt;'Planungstool Heizlast'!$B$8,'Planungstool Heizlast'!$B$21,IF(M56&gt;15,'Planungstool Heizlast'!$B$20,'Planungstool Heizlast'!$B$19/(15-'Planungstool Heizlast'!$B$8)*(15-Leistungsdaten!M56)+'Planungstool Heizlast'!$B$20))</f>
        <v>9.2226620940800998</v>
      </c>
      <c r="Q56" s="1">
        <f>IF('Planungstool Heizlast'!$B$4="EU13L",Leistungsdaten!E56,IF('Planungstool Heizlast'!$B$4="EU08L",A56,IF('Planungstool Heizlast'!$B$4="EU15L",I56,IF('Planungstool Heizlast'!$B$4="EU20L",M56,""))))</f>
        <v>-8.0363163445713504</v>
      </c>
      <c r="R56" s="1">
        <f>IF(OR('Planungstool Heizlast'!$B$9="Fußbodenheizung 35°C",'Planungstool Heizlast'!$B$9="Niedertemperaturheizkörper 45°C"),IF('Planungstool Heizlast'!$B$4="EU13L",Leistungsdaten!F56,IF('Planungstool Heizlast'!$B$4="EU08L",Leistungsdaten!B56,IF('Planungstool Heizlast'!$B$4="EU15L",J56,IF('Planungstool Heizlast'!$B$4="EU20L",N56,"")))),IF('Planungstool Heizlast'!$B$4="EU13L",Leistungsdaten!F56,IF('Planungstool Heizlast'!$B$4="EU08L",Leistungsdaten!B56,IF('Planungstool Heizlast'!$B$4="EU15L",J56,IF('Planungstool Heizlast'!$B$4="EU20L",N56,""))))*0.9)*'Planungstool Heizlast'!$B$5</f>
        <v>15.8594458322439</v>
      </c>
      <c r="S56" s="1">
        <f>IF('Planungstool Heizlast'!$B$4="EU13L",Leistungsdaten!G56,IF('Planungstool Heizlast'!$B$4="EU08L",Leistungsdaten!C56,IF('Planungstool Heizlast'!$B$4="EU15L",K56,IF('Planungstool Heizlast'!$B$4="EU20L",O56,""))))*$B$256</f>
        <v>9.0280112756955599</v>
      </c>
      <c r="T56" s="1">
        <f t="shared" si="1"/>
        <v>6.8314345565483396</v>
      </c>
    </row>
    <row r="57" spans="1:20" x14ac:dyDescent="0.3">
      <c r="A57">
        <v>-13.7493982343134</v>
      </c>
      <c r="B57">
        <v>7.1611548665488796</v>
      </c>
      <c r="C57">
        <f>IF(A57&lt;'Planungstool Heizlast'!$B$8,'Planungstool Heizlast'!$B$21,IF(A57&gt;15,'Planungstool Heizlast'!$B$20,'Planungstool Heizlast'!$B$19/(15-'Planungstool Heizlast'!$B$8)*(15-Leistungsdaten!A57)+'Planungstool Heizlast'!$B$20))</f>
        <v>9.7513214333593989</v>
      </c>
      <c r="E57">
        <v>-10.3403246806885</v>
      </c>
      <c r="F57">
        <v>12.226277758703</v>
      </c>
      <c r="G57">
        <f>IF(E57&lt;'Planungstool Heizlast'!$B$8,'Planungstool Heizlast'!$B$21,IF(E57&gt;15,'Planungstool Heizlast'!$B$20,'Planungstool Heizlast'!$B$19/(15-'Planungstool Heizlast'!$B$8)*(15-Leistungsdaten!E57)+'Planungstool Heizlast'!$B$20))</f>
        <v>9.7513214333593989</v>
      </c>
      <c r="I57">
        <v>-7.7993172332050102</v>
      </c>
      <c r="J57">
        <v>15.913546237123001</v>
      </c>
      <c r="K57">
        <f>IF(I57&lt;'Planungstool Heizlast'!$B$8,'Planungstool Heizlast'!$B$21,IF(I57&gt;15,'Planungstool Heizlast'!$B$20,'Planungstool Heizlast'!$B$19/(15-'Planungstool Heizlast'!$B$8)*(15-Leistungsdaten!I57)+'Planungstool Heizlast'!$B$20))</f>
        <v>8.9407141878297676</v>
      </c>
      <c r="M57">
        <v>-8.3198336401570501</v>
      </c>
      <c r="N57">
        <v>21.108603494709001</v>
      </c>
      <c r="O57">
        <f>IF(M57&lt;'Planungstool Heizlast'!$B$8,'Planungstool Heizlast'!$B$21,IF(M57&gt;15,'Planungstool Heizlast'!$B$20,'Planungstool Heizlast'!$B$19/(15-'Planungstool Heizlast'!$B$8)*(15-Leistungsdaten!M57)+'Planungstool Heizlast'!$B$20))</f>
        <v>9.1324430354668422</v>
      </c>
      <c r="Q57" s="1">
        <f>IF('Planungstool Heizlast'!$B$4="EU13L",Leistungsdaten!E57,IF('Planungstool Heizlast'!$B$4="EU08L",A57,IF('Planungstool Heizlast'!$B$4="EU15L",I57,IF('Planungstool Heizlast'!$B$4="EU20L",M57,""))))</f>
        <v>-7.7993172332050102</v>
      </c>
      <c r="R57" s="1">
        <f>IF(OR('Planungstool Heizlast'!$B$9="Fußbodenheizung 35°C",'Planungstool Heizlast'!$B$9="Niedertemperaturheizkörper 45°C"),IF('Planungstool Heizlast'!$B$4="EU13L",Leistungsdaten!F57,IF('Planungstool Heizlast'!$B$4="EU08L",Leistungsdaten!B57,IF('Planungstool Heizlast'!$B$4="EU15L",J57,IF('Planungstool Heizlast'!$B$4="EU20L",N57,"")))),IF('Planungstool Heizlast'!$B$4="EU13L",Leistungsdaten!F57,IF('Planungstool Heizlast'!$B$4="EU08L",Leistungsdaten!B57,IF('Planungstool Heizlast'!$B$4="EU15L",J57,IF('Planungstool Heizlast'!$B$4="EU20L",N57,""))))*0.9)*'Planungstool Heizlast'!$B$5</f>
        <v>15.913546237123001</v>
      </c>
      <c r="S57" s="1">
        <f>IF('Planungstool Heizlast'!$B$4="EU13L",Leistungsdaten!G57,IF('Planungstool Heizlast'!$B$4="EU08L",Leistungsdaten!C57,IF('Planungstool Heizlast'!$B$4="EU15L",K57,IF('Planungstool Heizlast'!$B$4="EU20L",O57,""))))*$B$256</f>
        <v>8.9407141878297676</v>
      </c>
      <c r="T57" s="1">
        <f t="shared" si="1"/>
        <v>6.972832049293233</v>
      </c>
    </row>
    <row r="58" spans="1:20" x14ac:dyDescent="0.3">
      <c r="A58">
        <v>-13.5335829307719</v>
      </c>
      <c r="B58">
        <v>7.20147534799339</v>
      </c>
      <c r="C58">
        <f>IF(A58&lt;'Planungstool Heizlast'!$B$8,'Planungstool Heizlast'!$B$21,IF(A58&gt;15,'Planungstool Heizlast'!$B$20,'Planungstool Heizlast'!$B$19/(15-'Planungstool Heizlast'!$B$8)*(15-Leistungsdaten!A58)+'Planungstool Heizlast'!$B$20))</f>
        <v>9.7513214333593989</v>
      </c>
      <c r="E58">
        <v>-10.1007763050638</v>
      </c>
      <c r="F58">
        <v>12.276957345498399</v>
      </c>
      <c r="G58">
        <f>IF(E58&lt;'Planungstool Heizlast'!$B$8,'Planungstool Heizlast'!$B$21,IF(E58&gt;15,'Planungstool Heizlast'!$B$20,'Planungstool Heizlast'!$B$19/(15-'Planungstool Heizlast'!$B$8)*(15-Leistungsdaten!E58)+'Planungstool Heizlast'!$B$20))</f>
        <v>9.7513214333593989</v>
      </c>
      <c r="I58">
        <v>-7.56222474959994</v>
      </c>
      <c r="J58">
        <v>15.9672847610159</v>
      </c>
      <c r="K58">
        <f>IF(I58&lt;'Planungstool Heizlast'!$B$8,'Planungstool Heizlast'!$B$21,IF(I58&gt;15,'Planungstool Heizlast'!$B$20,'Planungstool Heizlast'!$B$19/(15-'Planungstool Heizlast'!$B$8)*(15-Leistungsdaten!I58)+'Planungstool Heizlast'!$B$20))</f>
        <v>8.853382706904517</v>
      </c>
      <c r="M58">
        <v>-8.0746346936237892</v>
      </c>
      <c r="N58">
        <v>21.210927314549402</v>
      </c>
      <c r="O58">
        <f>IF(M58&lt;'Planungstool Heizlast'!$B$8,'Planungstool Heizlast'!$B$21,IF(M58&gt;15,'Planungstool Heizlast'!$B$20,'Planungstool Heizlast'!$B$19/(15-'Planungstool Heizlast'!$B$8)*(15-Leistungsdaten!M58)+'Planungstool Heizlast'!$B$20))</f>
        <v>9.0421255914194383</v>
      </c>
      <c r="Q58" s="1">
        <f>IF('Planungstool Heizlast'!$B$4="EU13L",Leistungsdaten!E58,IF('Planungstool Heizlast'!$B$4="EU08L",A58,IF('Planungstool Heizlast'!$B$4="EU15L",I58,IF('Planungstool Heizlast'!$B$4="EU20L",M58,""))))</f>
        <v>-7.56222474959994</v>
      </c>
      <c r="R58" s="1">
        <f>IF(OR('Planungstool Heizlast'!$B$9="Fußbodenheizung 35°C",'Planungstool Heizlast'!$B$9="Niedertemperaturheizkörper 45°C"),IF('Planungstool Heizlast'!$B$4="EU13L",Leistungsdaten!F58,IF('Planungstool Heizlast'!$B$4="EU08L",Leistungsdaten!B58,IF('Planungstool Heizlast'!$B$4="EU15L",J58,IF('Planungstool Heizlast'!$B$4="EU20L",N58,"")))),IF('Planungstool Heizlast'!$B$4="EU13L",Leistungsdaten!F58,IF('Planungstool Heizlast'!$B$4="EU08L",Leistungsdaten!B58,IF('Planungstool Heizlast'!$B$4="EU15L",J58,IF('Planungstool Heizlast'!$B$4="EU20L",N58,""))))*0.9)*'Planungstool Heizlast'!$B$5</f>
        <v>15.9672847610159</v>
      </c>
      <c r="S58" s="1">
        <f>IF('Planungstool Heizlast'!$B$4="EU13L",Leistungsdaten!G58,IF('Planungstool Heizlast'!$B$4="EU08L",Leistungsdaten!C58,IF('Planungstool Heizlast'!$B$4="EU15L",K58,IF('Planungstool Heizlast'!$B$4="EU20L",O58,""))))*$B$256</f>
        <v>8.853382706904517</v>
      </c>
      <c r="T58" s="1">
        <f t="shared" si="1"/>
        <v>7.1139020541113833</v>
      </c>
    </row>
    <row r="59" spans="1:20" x14ac:dyDescent="0.3">
      <c r="A59">
        <v>-13.317634146525601</v>
      </c>
      <c r="B59">
        <v>7.2418944428505903</v>
      </c>
      <c r="C59">
        <f>IF(A59&lt;'Planungstool Heizlast'!$B$8,'Planungstool Heizlast'!$B$21,IF(A59&gt;15,'Planungstool Heizlast'!$B$20,'Planungstool Heizlast'!$B$19/(15-'Planungstool Heizlast'!$B$8)*(15-Leistungsdaten!A59)+'Planungstool Heizlast'!$B$20))</f>
        <v>9.7513214333593989</v>
      </c>
      <c r="E59">
        <v>-9.8611195648245005</v>
      </c>
      <c r="F59">
        <v>12.327307041252</v>
      </c>
      <c r="G59">
        <f>IF(E59&lt;'Planungstool Heizlast'!$B$8,'Planungstool Heizlast'!$B$21,IF(E59&gt;15,'Planungstool Heizlast'!$B$20,'Planungstool Heizlast'!$B$19/(15-'Planungstool Heizlast'!$B$8)*(15-Leistungsdaten!E59)+'Planungstool Heizlast'!$B$20))</f>
        <v>9.7001657244520558</v>
      </c>
      <c r="I59">
        <v>-7.3250398090350801</v>
      </c>
      <c r="J59">
        <v>16.020646316197801</v>
      </c>
      <c r="K59">
        <f>IF(I59&lt;'Planungstool Heizlast'!$B$8,'Planungstool Heizlast'!$B$21,IF(I59&gt;15,'Planungstool Heizlast'!$B$20,'Planungstool Heizlast'!$B$19/(15-'Planungstool Heizlast'!$B$8)*(15-Leistungsdaten!I59)+'Planungstool Heizlast'!$B$20))</f>
        <v>8.7660171700568785</v>
      </c>
      <c r="M59">
        <v>-7.8291681936066801</v>
      </c>
      <c r="N59">
        <v>21.3129277116862</v>
      </c>
      <c r="O59">
        <f>IF(M59&lt;'Planungstool Heizlast'!$B$8,'Planungstool Heizlast'!$B$21,IF(M59&gt;15,'Planungstool Heizlast'!$B$20,'Planungstool Heizlast'!$B$19/(15-'Planungstool Heizlast'!$B$8)*(15-Leistungsdaten!M59)+'Planungstool Heizlast'!$B$20))</f>
        <v>8.9517095957789348</v>
      </c>
      <c r="Q59" s="1">
        <f>IF('Planungstool Heizlast'!$B$4="EU13L",Leistungsdaten!E59,IF('Planungstool Heizlast'!$B$4="EU08L",A59,IF('Planungstool Heizlast'!$B$4="EU15L",I59,IF('Planungstool Heizlast'!$B$4="EU20L",M59,""))))</f>
        <v>-7.3250398090350801</v>
      </c>
      <c r="R59" s="1">
        <f>IF(OR('Planungstool Heizlast'!$B$9="Fußbodenheizung 35°C",'Planungstool Heizlast'!$B$9="Niedertemperaturheizkörper 45°C"),IF('Planungstool Heizlast'!$B$4="EU13L",Leistungsdaten!F59,IF('Planungstool Heizlast'!$B$4="EU08L",Leistungsdaten!B59,IF('Planungstool Heizlast'!$B$4="EU15L",J59,IF('Planungstool Heizlast'!$B$4="EU20L",N59,"")))),IF('Planungstool Heizlast'!$B$4="EU13L",Leistungsdaten!F59,IF('Planungstool Heizlast'!$B$4="EU08L",Leistungsdaten!B59,IF('Planungstool Heizlast'!$B$4="EU15L",J59,IF('Planungstool Heizlast'!$B$4="EU20L",N59,""))))*0.9)*'Planungstool Heizlast'!$B$5</f>
        <v>16.020646316197801</v>
      </c>
      <c r="S59" s="1">
        <f>IF('Planungstool Heizlast'!$B$4="EU13L",Leistungsdaten!G59,IF('Planungstool Heizlast'!$B$4="EU08L",Leistungsdaten!C59,IF('Planungstool Heizlast'!$B$4="EU15L",K59,IF('Planungstool Heizlast'!$B$4="EU20L",O59,""))))*$B$256</f>
        <v>8.7660171700568785</v>
      </c>
      <c r="T59" s="1">
        <f t="shared" si="1"/>
        <v>7.2546291461409229</v>
      </c>
    </row>
    <row r="60" spans="1:20" x14ac:dyDescent="0.3">
      <c r="A60">
        <v>-13.1015526673977</v>
      </c>
      <c r="B60">
        <v>7.28240778710793</v>
      </c>
      <c r="C60">
        <f>IF(A60&lt;'Planungstool Heizlast'!$B$8,'Planungstool Heizlast'!$B$21,IF(A60&gt;15,'Planungstool Heizlast'!$B$20,'Planungstool Heizlast'!$B$19/(15-'Planungstool Heizlast'!$B$8)*(15-Leistungsdaten!A60)+'Planungstool Heizlast'!$B$20))</f>
        <v>9.7513214333593989</v>
      </c>
      <c r="E60">
        <v>-9.6213555444222898</v>
      </c>
      <c r="F60">
        <v>12.3773128555156</v>
      </c>
      <c r="G60">
        <f>IF(E60&lt;'Planungstool Heizlast'!$B$8,'Planungstool Heizlast'!$B$21,IF(E60&gt;15,'Planungstool Heizlast'!$B$20,'Planungstool Heizlast'!$B$19/(15-'Planungstool Heizlast'!$B$8)*(15-Leistungsdaten!E60)+'Planungstool Heizlast'!$B$20))</f>
        <v>9.6118502002484494</v>
      </c>
      <c r="I60">
        <v>-7.0877633338036397</v>
      </c>
      <c r="J60">
        <v>16.073615489779701</v>
      </c>
      <c r="K60">
        <f>IF(I60&lt;'Planungstool Heizlast'!$B$8,'Planungstool Heizlast'!$B$21,IF(I60&gt;15,'Planungstool Heizlast'!$B$20,'Planungstool Heizlast'!$B$19/(15-'Planungstool Heizlast'!$B$8)*(15-Leistungsdaten!I60)+'Planungstool Heizlast'!$B$20))</f>
        <v>8.6786179170075837</v>
      </c>
      <c r="M60">
        <v>-7.5834336890078902</v>
      </c>
      <c r="N60">
        <v>21.414574234905199</v>
      </c>
      <c r="O60">
        <f>IF(M60&lt;'Planungstool Heizlast'!$B$8,'Planungstool Heizlast'!$B$21,IF(M60&gt;15,'Planungstool Heizlast'!$B$20,'Planungstool Heizlast'!$B$19/(15-'Planungstool Heizlast'!$B$8)*(15-Leistungsdaten!M60)+'Planungstool Heizlast'!$B$20))</f>
        <v>8.861194882386366</v>
      </c>
      <c r="Q60" s="1">
        <f>IF('Planungstool Heizlast'!$B$4="EU13L",Leistungsdaten!E60,IF('Planungstool Heizlast'!$B$4="EU08L",A60,IF('Planungstool Heizlast'!$B$4="EU15L",I60,IF('Planungstool Heizlast'!$B$4="EU20L",M60,""))))</f>
        <v>-7.0877633338036397</v>
      </c>
      <c r="R60" s="1">
        <f>IF(OR('Planungstool Heizlast'!$B$9="Fußbodenheizung 35°C",'Planungstool Heizlast'!$B$9="Niedertemperaturheizkörper 45°C"),IF('Planungstool Heizlast'!$B$4="EU13L",Leistungsdaten!F60,IF('Planungstool Heizlast'!$B$4="EU08L",Leistungsdaten!B60,IF('Planungstool Heizlast'!$B$4="EU15L",J60,IF('Planungstool Heizlast'!$B$4="EU20L",N60,"")))),IF('Planungstool Heizlast'!$B$4="EU13L",Leistungsdaten!F60,IF('Planungstool Heizlast'!$B$4="EU08L",Leistungsdaten!B60,IF('Planungstool Heizlast'!$B$4="EU15L",J60,IF('Planungstool Heizlast'!$B$4="EU20L",N60,""))))*0.9)*'Planungstool Heizlast'!$B$5</f>
        <v>16.073615489779701</v>
      </c>
      <c r="S60" s="1">
        <f>IF('Planungstool Heizlast'!$B$4="EU13L",Leistungsdaten!G60,IF('Planungstool Heizlast'!$B$4="EU08L",Leistungsdaten!C60,IF('Planungstool Heizlast'!$B$4="EU15L",K60,IF('Planungstool Heizlast'!$B$4="EU20L",O60,""))))*$B$256</f>
        <v>8.6786179170075837</v>
      </c>
      <c r="T60" s="1">
        <f t="shared" si="1"/>
        <v>7.3949975727721178</v>
      </c>
    </row>
    <row r="61" spans="1:20" x14ac:dyDescent="0.3">
      <c r="A61">
        <v>-12.8853392904589</v>
      </c>
      <c r="B61">
        <v>7.3230109587565302</v>
      </c>
      <c r="C61">
        <f>IF(A61&lt;'Planungstool Heizlast'!$B$8,'Planungstool Heizlast'!$B$21,IF(A61&gt;15,'Planungstool Heizlast'!$B$20,'Planungstool Heizlast'!$B$19/(15-'Planungstool Heizlast'!$B$8)*(15-Leistungsdaten!A61)+'Planungstool Heizlast'!$B$20))</f>
        <v>9.7513214333593989</v>
      </c>
      <c r="E61">
        <v>-9.3814853344087599</v>
      </c>
      <c r="F61">
        <v>12.4269604877334</v>
      </c>
      <c r="G61">
        <f>IF(E61&lt;'Planungstool Heizlast'!$B$8,'Planungstool Heizlast'!$B$21,IF(E61&gt;15,'Planungstool Heizlast'!$B$20,'Planungstool Heizlast'!$B$19/(15-'Planungstool Heizlast'!$B$8)*(15-Leistungsdaten!E61)+'Planungstool Heizlast'!$B$20))</f>
        <v>9.5234955617891934</v>
      </c>
      <c r="I61">
        <v>-6.8503962532131997</v>
      </c>
      <c r="J61">
        <v>16.126176536986101</v>
      </c>
      <c r="K61">
        <f>IF(I61&lt;'Planungstool Heizlast'!$B$8,'Planungstool Heizlast'!$B$21,IF(I61&gt;15,'Planungstool Heizlast'!$B$20,'Planungstool Heizlast'!$B$19/(15-'Planungstool Heizlast'!$B$8)*(15-Leistungsdaten!I61)+'Planungstool Heizlast'!$B$20))</f>
        <v>8.5911852900610608</v>
      </c>
      <c r="M61">
        <v>-7.3374307287296299</v>
      </c>
      <c r="N61">
        <v>21.5158354690309</v>
      </c>
      <c r="O61">
        <f>IF(M61&lt;'Planungstool Heizlast'!$B$8,'Planungstool Heizlast'!$B$21,IF(M61&gt;15,'Planungstool Heizlast'!$B$20,'Planungstool Heizlast'!$B$19/(15-'Planungstool Heizlast'!$B$8)*(15-Leistungsdaten!M61)+'Planungstool Heizlast'!$B$20))</f>
        <v>8.7705812850827822</v>
      </c>
      <c r="Q61" s="1">
        <f>IF('Planungstool Heizlast'!$B$4="EU13L",Leistungsdaten!E61,IF('Planungstool Heizlast'!$B$4="EU08L",A61,IF('Planungstool Heizlast'!$B$4="EU15L",I61,IF('Planungstool Heizlast'!$B$4="EU20L",M61,""))))</f>
        <v>-6.8503962532131997</v>
      </c>
      <c r="R61" s="1">
        <f>IF(OR('Planungstool Heizlast'!$B$9="Fußbodenheizung 35°C",'Planungstool Heizlast'!$B$9="Niedertemperaturheizkörper 45°C"),IF('Planungstool Heizlast'!$B$4="EU13L",Leistungsdaten!F61,IF('Planungstool Heizlast'!$B$4="EU08L",Leistungsdaten!B61,IF('Planungstool Heizlast'!$B$4="EU15L",J61,IF('Planungstool Heizlast'!$B$4="EU20L",N61,"")))),IF('Planungstool Heizlast'!$B$4="EU13L",Leistungsdaten!F61,IF('Planungstool Heizlast'!$B$4="EU08L",Leistungsdaten!B61,IF('Planungstool Heizlast'!$B$4="EU15L",J61,IF('Planungstool Heizlast'!$B$4="EU20L",N61,""))))*0.9)*'Planungstool Heizlast'!$B$5</f>
        <v>16.126176536986101</v>
      </c>
      <c r="S61" s="1">
        <f>IF('Planungstool Heizlast'!$B$4="EU13L",Leistungsdaten!G61,IF('Planungstool Heizlast'!$B$4="EU08L",Leistungsdaten!C61,IF('Planungstool Heizlast'!$B$4="EU15L",K61,IF('Planungstool Heizlast'!$B$4="EU20L",O61,""))))*$B$256</f>
        <v>8.5911852900610608</v>
      </c>
      <c r="T61" s="1">
        <f t="shared" si="1"/>
        <v>7.5349912469250402</v>
      </c>
    </row>
    <row r="62" spans="1:20" x14ac:dyDescent="0.3">
      <c r="A62">
        <v>-12.6689948236637</v>
      </c>
      <c r="B62">
        <v>7.36369947682656</v>
      </c>
      <c r="C62">
        <f>IF(A62&lt;'Planungstool Heizlast'!$B$8,'Planungstool Heizlast'!$B$21,IF(A62&gt;15,'Planungstool Heizlast'!$B$20,'Planungstool Heizlast'!$B$19/(15-'Planungstool Heizlast'!$B$8)*(15-Leistungsdaten!A62)+'Planungstool Heizlast'!$B$20))</f>
        <v>9.7513214333593989</v>
      </c>
      <c r="E62">
        <v>-9.1415100314351001</v>
      </c>
      <c r="F62">
        <v>12.4762353204859</v>
      </c>
      <c r="G62">
        <f>IF(E62&lt;'Planungstool Heizlast'!$B$8,'Planungstool Heizlast'!$B$21,IF(E62&gt;15,'Planungstool Heizlast'!$B$20,'Planungstool Heizlast'!$B$19/(15-'Planungstool Heizlast'!$B$8)*(15-Leistungsdaten!E62)+'Planungstool Heizlast'!$B$20))</f>
        <v>9.4351022130186593</v>
      </c>
      <c r="I62">
        <v>-6.6129395035856202</v>
      </c>
      <c r="J62">
        <v>16.178313374304199</v>
      </c>
      <c r="K62">
        <f>IF(I62&lt;'Planungstool Heizlast'!$B$8,'Planungstool Heizlast'!$B$21,IF(I62&gt;15,'Planungstool Heizlast'!$B$20,'Planungstool Heizlast'!$B$19/(15-'Planungstool Heizlast'!$B$8)*(15-Leistungsdaten!I62)+'Planungstool Heizlast'!$B$20))</f>
        <v>8.5037196341054067</v>
      </c>
      <c r="M62">
        <v>-7.0911588616740904</v>
      </c>
      <c r="N62">
        <v>21.616679005881601</v>
      </c>
      <c r="O62">
        <f>IF(M62&lt;'Planungstool Heizlast'!$B$8,'Planungstool Heizlast'!$B$21,IF(M62&gt;15,'Planungstool Heizlast'!$B$20,'Planungstool Heizlast'!$B$19/(15-'Planungstool Heizlast'!$B$8)*(15-Leistungsdaten!M62)+'Planungstool Heizlast'!$B$20))</f>
        <v>8.6798686377092285</v>
      </c>
      <c r="Q62" s="1">
        <f>IF('Planungstool Heizlast'!$B$4="EU13L",Leistungsdaten!E62,IF('Planungstool Heizlast'!$B$4="EU08L",A62,IF('Planungstool Heizlast'!$B$4="EU15L",I62,IF('Planungstool Heizlast'!$B$4="EU20L",M62,""))))</f>
        <v>-6.6129395035856202</v>
      </c>
      <c r="R62" s="1">
        <f>IF(OR('Planungstool Heizlast'!$B$9="Fußbodenheizung 35°C",'Planungstool Heizlast'!$B$9="Niedertemperaturheizkörper 45°C"),IF('Planungstool Heizlast'!$B$4="EU13L",Leistungsdaten!F62,IF('Planungstool Heizlast'!$B$4="EU08L",Leistungsdaten!B62,IF('Planungstool Heizlast'!$B$4="EU15L",J62,IF('Planungstool Heizlast'!$B$4="EU20L",N62,"")))),IF('Planungstool Heizlast'!$B$4="EU13L",Leistungsdaten!F62,IF('Planungstool Heizlast'!$B$4="EU08L",Leistungsdaten!B62,IF('Planungstool Heizlast'!$B$4="EU15L",J62,IF('Planungstool Heizlast'!$B$4="EU20L",N62,""))))*0.9)*'Planungstool Heizlast'!$B$5</f>
        <v>16.178313374304199</v>
      </c>
      <c r="S62" s="1">
        <f>IF('Planungstool Heizlast'!$B$4="EU13L",Leistungsdaten!G62,IF('Planungstool Heizlast'!$B$4="EU08L",Leistungsdaten!C62,IF('Planungstool Heizlast'!$B$4="EU15L",K62,IF('Planungstool Heizlast'!$B$4="EU20L",O62,""))))*$B$256</f>
        <v>8.5037196341054067</v>
      </c>
      <c r="T62" s="1">
        <f t="shared" si="1"/>
        <v>7.6745937401987927</v>
      </c>
    </row>
    <row r="63" spans="1:20" x14ac:dyDescent="0.3">
      <c r="A63">
        <v>-12.4525200854959</v>
      </c>
      <c r="B63">
        <v>7.4044688004057502</v>
      </c>
      <c r="C63">
        <f>IF(A63&lt;'Planungstool Heizlast'!$B$8,'Planungstool Heizlast'!$B$21,IF(A63&gt;15,'Planungstool Heizlast'!$B$20,'Planungstool Heizlast'!$B$19/(15-'Planungstool Heizlast'!$B$8)*(15-Leistungsdaten!A63)+'Planungstool Heizlast'!$B$20))</f>
        <v>9.7513214333593989</v>
      </c>
      <c r="E63">
        <v>-8.9014307382522198</v>
      </c>
      <c r="F63">
        <v>12.525122412598</v>
      </c>
      <c r="G63">
        <f>IF(E63&lt;'Planungstool Heizlast'!$B$8,'Planungstool Heizlast'!$B$21,IF(E63&gt;15,'Planungstool Heizlast'!$B$20,'Planungstool Heizlast'!$B$19/(15-'Planungstool Heizlast'!$B$8)*(15-Leistungsdaten!E63)+'Planungstool Heizlast'!$B$20))</f>
        <v>9.3466705601279969</v>
      </c>
      <c r="I63">
        <v>-6.3753940282571202</v>
      </c>
      <c r="J63">
        <v>16.2300095725017</v>
      </c>
      <c r="K63">
        <f>IF(I63&lt;'Planungstool Heizlast'!$B$8,'Planungstool Heizlast'!$B$21,IF(I63&gt;15,'Planungstool Heizlast'!$B$20,'Planungstool Heizlast'!$B$19/(15-'Planungstool Heizlast'!$B$8)*(15-Leistungsdaten!I63)+'Planungstool Heizlast'!$B$20))</f>
        <v>8.4162212966124024</v>
      </c>
      <c r="M63">
        <v>-6.8446176367434601</v>
      </c>
      <c r="N63">
        <v>21.717071414353502</v>
      </c>
      <c r="O63">
        <f>IF(M63&lt;'Planungstool Heizlast'!$B$8,'Planungstool Heizlast'!$B$21,IF(M63&gt;15,'Planungstool Heizlast'!$B$20,'Planungstool Heizlast'!$B$19/(15-'Planungstool Heizlast'!$B$8)*(15-Leistungsdaten!M63)+'Planungstool Heizlast'!$B$20))</f>
        <v>8.5890567741067478</v>
      </c>
      <c r="Q63" s="1">
        <f>IF('Planungstool Heizlast'!$B$4="EU13L",Leistungsdaten!E63,IF('Planungstool Heizlast'!$B$4="EU08L",A63,IF('Planungstool Heizlast'!$B$4="EU15L",I63,IF('Planungstool Heizlast'!$B$4="EU20L",M63,""))))</f>
        <v>-6.3753940282571202</v>
      </c>
      <c r="R63" s="1">
        <f>IF(OR('Planungstool Heizlast'!$B$9="Fußbodenheizung 35°C",'Planungstool Heizlast'!$B$9="Niedertemperaturheizkörper 45°C"),IF('Planungstool Heizlast'!$B$4="EU13L",Leistungsdaten!F63,IF('Planungstool Heizlast'!$B$4="EU08L",Leistungsdaten!B63,IF('Planungstool Heizlast'!$B$4="EU15L",J63,IF('Planungstool Heizlast'!$B$4="EU20L",N63,"")))),IF('Planungstool Heizlast'!$B$4="EU13L",Leistungsdaten!F63,IF('Planungstool Heizlast'!$B$4="EU08L",Leistungsdaten!B63,IF('Planungstool Heizlast'!$B$4="EU15L",J63,IF('Planungstool Heizlast'!$B$4="EU20L",N63,""))))*0.9)*'Planungstool Heizlast'!$B$5</f>
        <v>16.2300095725017</v>
      </c>
      <c r="S63" s="1">
        <f>IF('Planungstool Heizlast'!$B$4="EU13L",Leistungsdaten!G63,IF('Planungstool Heizlast'!$B$4="EU08L",Leistungsdaten!C63,IF('Planungstool Heizlast'!$B$4="EU15L",K63,IF('Planungstool Heizlast'!$B$4="EU20L",O63,""))))*$B$256</f>
        <v>8.4162212966124024</v>
      </c>
      <c r="T63" s="1">
        <f t="shared" si="1"/>
        <v>7.8137882758892978</v>
      </c>
    </row>
    <row r="64" spans="1:20" x14ac:dyDescent="0.3">
      <c r="A64">
        <v>-12.2359159046249</v>
      </c>
      <c r="B64">
        <v>7.4453143276408902</v>
      </c>
      <c r="C64">
        <f>IF(A64&lt;'Planungstool Heizlast'!$B$8,'Planungstool Heizlast'!$B$21,IF(A64&gt;15,'Planungstool Heizlast'!$B$20,'Planungstool Heizlast'!$B$19/(15-'Planungstool Heizlast'!$B$8)*(15-Leistungsdaten!A64)+'Planungstool Heizlast'!$B$20))</f>
        <v>9.7513214333593989</v>
      </c>
      <c r="E64">
        <v>-8.6612485637106698</v>
      </c>
      <c r="F64">
        <v>12.5736064921102</v>
      </c>
      <c r="G64">
        <f>IF(E64&lt;'Planungstool Heizlast'!$B$8,'Planungstool Heizlast'!$B$21,IF(E64&gt;15,'Planungstool Heizlast'!$B$20,'Planungstool Heizlast'!$B$19/(15-'Planungstool Heizlast'!$B$8)*(15-Leistungsdaten!E64)+'Planungstool Heizlast'!$B$20))</f>
        <v>9.2582010115551299</v>
      </c>
      <c r="I64">
        <v>-6.1377607775782499</v>
      </c>
      <c r="J64">
        <v>16.2812483495122</v>
      </c>
      <c r="K64">
        <f>IF(I64&lt;'Planungstool Heizlast'!$B$8,'Planungstool Heizlast'!$B$21,IF(I64&gt;15,'Planungstool Heizlast'!$B$20,'Planungstool Heizlast'!$B$19/(15-'Planungstool Heizlast'!$B$8)*(15-Leistungsdaten!I64)+'Planungstool Heizlast'!$B$20))</f>
        <v>8.3286906276375259</v>
      </c>
      <c r="M64">
        <v>-6.59780660283994</v>
      </c>
      <c r="N64">
        <v>21.8169782096058</v>
      </c>
      <c r="O64">
        <f>IF(M64&lt;'Planungstool Heizlast'!$B$8,'Planungstool Heizlast'!$B$21,IF(M64&gt;15,'Planungstool Heizlast'!$B$20,'Planungstool Heizlast'!$B$19/(15-'Planungstool Heizlast'!$B$8)*(15-Leistungsdaten!M64)+'Planungstool Heizlast'!$B$20))</f>
        <v>8.4981455281163836</v>
      </c>
      <c r="Q64" s="1">
        <f>IF('Planungstool Heizlast'!$B$4="EU13L",Leistungsdaten!E64,IF('Planungstool Heizlast'!$B$4="EU08L",A64,IF('Planungstool Heizlast'!$B$4="EU15L",I64,IF('Planungstool Heizlast'!$B$4="EU20L",M64,""))))</f>
        <v>-6.1377607775782499</v>
      </c>
      <c r="R64" s="1">
        <f>IF(OR('Planungstool Heizlast'!$B$9="Fußbodenheizung 35°C",'Planungstool Heizlast'!$B$9="Niedertemperaturheizkörper 45°C"),IF('Planungstool Heizlast'!$B$4="EU13L",Leistungsdaten!F64,IF('Planungstool Heizlast'!$B$4="EU08L",Leistungsdaten!B64,IF('Planungstool Heizlast'!$B$4="EU15L",J64,IF('Planungstool Heizlast'!$B$4="EU20L",N64,"")))),IF('Planungstool Heizlast'!$B$4="EU13L",Leistungsdaten!F64,IF('Planungstool Heizlast'!$B$4="EU08L",Leistungsdaten!B64,IF('Planungstool Heizlast'!$B$4="EU15L",J64,IF('Planungstool Heizlast'!$B$4="EU20L",N64,""))))*0.9)*'Planungstool Heizlast'!$B$5</f>
        <v>16.2812483495122</v>
      </c>
      <c r="S64" s="1">
        <f>IF('Planungstool Heizlast'!$B$4="EU13L",Leistungsdaten!G64,IF('Planungstool Heizlast'!$B$4="EU08L",Leistungsdaten!C64,IF('Planungstool Heizlast'!$B$4="EU15L",K64,IF('Planungstool Heizlast'!$B$4="EU20L",O64,""))))*$B$256</f>
        <v>8.3286906276375259</v>
      </c>
      <c r="T64" s="1">
        <f t="shared" si="1"/>
        <v>7.9525577218746744</v>
      </c>
    </row>
    <row r="65" spans="1:20" x14ac:dyDescent="0.3">
      <c r="A65">
        <v>-12.019183119571199</v>
      </c>
      <c r="B65">
        <v>7.4862313947219699</v>
      </c>
      <c r="C65">
        <f>IF(A65&lt;'Planungstool Heizlast'!$B$8,'Planungstool Heizlast'!$B$21,IF(A65&gt;15,'Planungstool Heizlast'!$B$20,'Planungstool Heizlast'!$B$19/(15-'Planungstool Heizlast'!$B$8)*(15-Leistungsdaten!A65)+'Planungstool Heizlast'!$B$20))</f>
        <v>9.7513214333593989</v>
      </c>
      <c r="E65">
        <v>-8.42096462276068</v>
      </c>
      <c r="F65">
        <v>12.621671949109601</v>
      </c>
      <c r="G65">
        <f>IF(E65&lt;'Planungstool Heizlast'!$B$8,'Planungstool Heizlast'!$B$21,IF(E65&gt;15,'Planungstool Heizlast'!$B$20,'Planungstool Heizlast'!$B$19/(15-'Planungstool Heizlast'!$B$8)*(15-Leistungsdaten!E65)+'Planungstool Heizlast'!$B$20))</f>
        <v>9.1696939779847515</v>
      </c>
      <c r="I65">
        <v>-5.9000407089138402</v>
      </c>
      <c r="J65">
        <v>16.332012563186002</v>
      </c>
      <c r="K65">
        <f>IF(I65&lt;'Planungstool Heizlast'!$B$8,'Planungstool Heizlast'!$B$21,IF(I65&gt;15,'Planungstool Heizlast'!$B$20,'Planungstool Heizlast'!$B$19/(15-'Planungstool Heizlast'!$B$8)*(15-Leistungsdaten!I65)+'Planungstool Heizlast'!$B$20))</f>
        <v>8.2411279798199075</v>
      </c>
      <c r="M65">
        <v>-6.3507253088657096</v>
      </c>
      <c r="N65">
        <v>21.916363821322101</v>
      </c>
      <c r="O65">
        <f>IF(M65&lt;'Planungstool Heizlast'!$B$8,'Planungstool Heizlast'!$B$21,IF(M65&gt;15,'Planungstool Heizlast'!$B$20,'Planungstool Heizlast'!$B$19/(15-'Planungstool Heizlast'!$B$8)*(15-Leistungsdaten!M65)+'Planungstool Heizlast'!$B$20))</f>
        <v>8.4071347335791771</v>
      </c>
      <c r="Q65" s="1">
        <f>IF('Planungstool Heizlast'!$B$4="EU13L",Leistungsdaten!E65,IF('Planungstool Heizlast'!$B$4="EU08L",A65,IF('Planungstool Heizlast'!$B$4="EU15L",I65,IF('Planungstool Heizlast'!$B$4="EU20L",M65,""))))</f>
        <v>-5.9000407089138402</v>
      </c>
      <c r="R65" s="1">
        <f>IF(OR('Planungstool Heizlast'!$B$9="Fußbodenheizung 35°C",'Planungstool Heizlast'!$B$9="Niedertemperaturheizkörper 45°C"),IF('Planungstool Heizlast'!$B$4="EU13L",Leistungsdaten!F65,IF('Planungstool Heizlast'!$B$4="EU08L",Leistungsdaten!B65,IF('Planungstool Heizlast'!$B$4="EU15L",J65,IF('Planungstool Heizlast'!$B$4="EU20L",N65,"")))),IF('Planungstool Heizlast'!$B$4="EU13L",Leistungsdaten!F65,IF('Planungstool Heizlast'!$B$4="EU08L",Leistungsdaten!B65,IF('Planungstool Heizlast'!$B$4="EU15L",J65,IF('Planungstool Heizlast'!$B$4="EU20L",N65,""))))*0.9)*'Planungstool Heizlast'!$B$5</f>
        <v>16.332012563186002</v>
      </c>
      <c r="S65" s="1">
        <f>IF('Planungstool Heizlast'!$B$4="EU13L",Leistungsdaten!G65,IF('Planungstool Heizlast'!$B$4="EU08L",Leistungsdaten!C65,IF('Planungstool Heizlast'!$B$4="EU15L",K65,IF('Planungstool Heizlast'!$B$4="EU20L",O65,""))))*$B$256</f>
        <v>8.2411279798199075</v>
      </c>
      <c r="T65" s="1">
        <f t="shared" si="1"/>
        <v>8.0908845833660941</v>
      </c>
    </row>
    <row r="66" spans="1:20" x14ac:dyDescent="0.3">
      <c r="A66">
        <v>-11.8023225783821</v>
      </c>
      <c r="B66">
        <v>7.5272152748487198</v>
      </c>
      <c r="C66">
        <f>IF(A66&lt;'Planungstool Heizlast'!$B$8,'Planungstool Heizlast'!$B$21,IF(A66&gt;15,'Planungstool Heizlast'!$B$20,'Planungstool Heizlast'!$B$19/(15-'Planungstool Heizlast'!$B$8)*(15-Leistungsdaten!A66)+'Planungstool Heizlast'!$B$20))</f>
        <v>9.7513214333593989</v>
      </c>
      <c r="E66">
        <v>-8.1805800364521595</v>
      </c>
      <c r="F66">
        <v>12.6693028284189</v>
      </c>
      <c r="G66">
        <f>IF(E66&lt;'Planungstool Heizlast'!$B$8,'Planungstool Heizlast'!$B$21,IF(E66&gt;15,'Planungstool Heizlast'!$B$20,'Planungstool Heizlast'!$B$19/(15-'Planungstool Heizlast'!$B$8)*(15-Leistungsdaten!E66)+'Planungstool Heizlast'!$B$20))</f>
        <v>9.0811498723483393</v>
      </c>
      <c r="I66">
        <v>-5.66223478664309</v>
      </c>
      <c r="J66">
        <v>16.382284703903601</v>
      </c>
      <c r="K66">
        <f>IF(I66&lt;'Planungstool Heizlast'!$B$8,'Planungstool Heizlast'!$B$21,IF(I66&gt;15,'Planungstool Heizlast'!$B$20,'Planungstool Heizlast'!$B$19/(15-'Planungstool Heizlast'!$B$8)*(15-Leistungsdaten!I66)+'Planungstool Heizlast'!$B$20))</f>
        <v>8.1535337083823798</v>
      </c>
      <c r="M66">
        <v>-6.1033733037229698</v>
      </c>
      <c r="N66">
        <v>22.015191561019002</v>
      </c>
      <c r="O66">
        <f>IF(M66&lt;'Planungstool Heizlast'!$B$8,'Planungstool Heizlast'!$B$21,IF(M66&gt;15,'Planungstool Heizlast'!$B$20,'Planungstool Heizlast'!$B$19/(15-'Planungstool Heizlast'!$B$8)*(15-Leistungsdaten!M66)+'Planungstool Heizlast'!$B$20))</f>
        <v>8.3160242243361768</v>
      </c>
      <c r="Q66" s="1">
        <f>IF('Planungstool Heizlast'!$B$4="EU13L",Leistungsdaten!E66,IF('Planungstool Heizlast'!$B$4="EU08L",A66,IF('Planungstool Heizlast'!$B$4="EU15L",I66,IF('Planungstool Heizlast'!$B$4="EU20L",M66,""))))</f>
        <v>-5.66223478664309</v>
      </c>
      <c r="R66" s="1">
        <f>IF(OR('Planungstool Heizlast'!$B$9="Fußbodenheizung 35°C",'Planungstool Heizlast'!$B$9="Niedertemperaturheizkörper 45°C"),IF('Planungstool Heizlast'!$B$4="EU13L",Leistungsdaten!F66,IF('Planungstool Heizlast'!$B$4="EU08L",Leistungsdaten!B66,IF('Planungstool Heizlast'!$B$4="EU15L",J66,IF('Planungstool Heizlast'!$B$4="EU20L",N66,"")))),IF('Planungstool Heizlast'!$B$4="EU13L",Leistungsdaten!F66,IF('Planungstool Heizlast'!$B$4="EU08L",Leistungsdaten!B66,IF('Planungstool Heizlast'!$B$4="EU15L",J66,IF('Planungstool Heizlast'!$B$4="EU20L",N66,""))))*0.9)*'Planungstool Heizlast'!$B$5</f>
        <v>16.382284703903601</v>
      </c>
      <c r="S66" s="1">
        <f>IF('Planungstool Heizlast'!$B$4="EU13L",Leistungsdaten!G66,IF('Planungstool Heizlast'!$B$4="EU08L",Leistungsdaten!C66,IF('Planungstool Heizlast'!$B$4="EU15L",K66,IF('Planungstool Heizlast'!$B$4="EU20L",O66,""))))*$B$256</f>
        <v>8.1535337083823798</v>
      </c>
      <c r="T66" s="1">
        <f t="shared" si="1"/>
        <v>8.2287509955212208</v>
      </c>
    </row>
    <row r="67" spans="1:20" x14ac:dyDescent="0.3">
      <c r="A67">
        <v>-11.5853351383166</v>
      </c>
      <c r="B67">
        <v>7.5682611771793704</v>
      </c>
      <c r="C67">
        <f>IF(A67&lt;'Planungstool Heizlast'!$B$8,'Planungstool Heizlast'!$B$21,IF(A67&gt;15,'Planungstool Heizlast'!$B$20,'Planungstool Heizlast'!$B$19/(15-'Planungstool Heizlast'!$B$8)*(15-Leistungsdaten!A67)+'Planungstool Heizlast'!$B$20))</f>
        <v>9.7513214333593989</v>
      </c>
      <c r="E67">
        <v>-7.9400959319347004</v>
      </c>
      <c r="F67">
        <v>12.716482822140801</v>
      </c>
      <c r="G67">
        <f>IF(E67&lt;'Planungstool Heizlast'!$B$8,'Planungstool Heizlast'!$B$21,IF(E67&gt;15,'Planungstool Heizlast'!$B$20,'Planungstool Heizlast'!$B$19/(15-'Planungstool Heizlast'!$B$8)*(15-Leistungsdaten!E67)+'Planungstool Heizlast'!$B$20))</f>
        <v>8.9925691098241423</v>
      </c>
      <c r="I67">
        <v>-5.4243439821595096</v>
      </c>
      <c r="J67">
        <v>16.432046887050902</v>
      </c>
      <c r="K67">
        <f>IF(I67&lt;'Planungstool Heizlast'!$B$8,'Planungstool Heizlast'!$B$21,IF(I67&gt;15,'Planungstool Heizlast'!$B$20,'Planungstool Heizlast'!$B$19/(15-'Planungstool Heizlast'!$B$8)*(15-Leistungsdaten!I67)+'Planungstool Heizlast'!$B$20))</f>
        <v>8.065908171131456</v>
      </c>
      <c r="M67">
        <v>-5.8557501363139197</v>
      </c>
      <c r="N67">
        <v>22.113423588373202</v>
      </c>
      <c r="O67">
        <f>IF(M67&lt;'Planungstool Heizlast'!$B$8,'Planungstool Heizlast'!$B$21,IF(M67&gt;15,'Planungstool Heizlast'!$B$20,'Planungstool Heizlast'!$B$19/(15-'Planungstool Heizlast'!$B$8)*(15-Leistungsdaten!M67)+'Planungstool Heizlast'!$B$20))</f>
        <v>8.2248138342284278</v>
      </c>
      <c r="Q67" s="1">
        <f>IF('Planungstool Heizlast'!$B$4="EU13L",Leistungsdaten!E67,IF('Planungstool Heizlast'!$B$4="EU08L",A67,IF('Planungstool Heizlast'!$B$4="EU15L",I67,IF('Planungstool Heizlast'!$B$4="EU20L",M67,""))))</f>
        <v>-5.4243439821595096</v>
      </c>
      <c r="R67" s="1">
        <f>IF(OR('Planungstool Heizlast'!$B$9="Fußbodenheizung 35°C",'Planungstool Heizlast'!$B$9="Niedertemperaturheizkörper 45°C"),IF('Planungstool Heizlast'!$B$4="EU13L",Leistungsdaten!F67,IF('Planungstool Heizlast'!$B$4="EU08L",Leistungsdaten!B67,IF('Planungstool Heizlast'!$B$4="EU15L",J67,IF('Planungstool Heizlast'!$B$4="EU20L",N67,"")))),IF('Planungstool Heizlast'!$B$4="EU13L",Leistungsdaten!F67,IF('Planungstool Heizlast'!$B$4="EU08L",Leistungsdaten!B67,IF('Planungstool Heizlast'!$B$4="EU15L",J67,IF('Planungstool Heizlast'!$B$4="EU20L",N67,""))))*0.9)*'Planungstool Heizlast'!$B$5</f>
        <v>16.432046887050902</v>
      </c>
      <c r="S67" s="1">
        <f>IF('Planungstool Heizlast'!$B$4="EU13L",Leistungsdaten!G67,IF('Planungstool Heizlast'!$B$4="EU08L",Leistungsdaten!C67,IF('Planungstool Heizlast'!$B$4="EU15L",K67,IF('Planungstool Heizlast'!$B$4="EU20L",O67,""))))*$B$256</f>
        <v>8.065908171131456</v>
      </c>
      <c r="T67" s="1">
        <f t="shared" si="1"/>
        <v>8.3661387159194458</v>
      </c>
    </row>
    <row r="68" spans="1:20" x14ac:dyDescent="0.3">
      <c r="A68">
        <v>-11.3682216655404</v>
      </c>
      <c r="B68">
        <v>7.6093642457612498</v>
      </c>
      <c r="C68">
        <f>IF(A68&lt;'Planungstool Heizlast'!$B$8,'Planungstool Heizlast'!$B$21,IF(A68&gt;15,'Planungstool Heizlast'!$B$20,'Planungstool Heizlast'!$B$19/(15-'Planungstool Heizlast'!$B$8)*(15-Leistungsdaten!A68)+'Planungstool Heizlast'!$B$20))</f>
        <v>9.7513214333593989</v>
      </c>
      <c r="E68">
        <v>-7.6995134424575697</v>
      </c>
      <c r="F68">
        <v>12.763195262056</v>
      </c>
      <c r="G68">
        <f>IF(E68&lt;'Planungstool Heizlast'!$B$8,'Planungstool Heizlast'!$B$21,IF(E68&gt;15,'Planungstool Heizlast'!$B$20,'Planungstool Heizlast'!$B$19/(15-'Planungstool Heizlast'!$B$8)*(15-Leistungsdaten!E68)+'Planungstool Heizlast'!$B$20))</f>
        <v>8.9039521078371919</v>
      </c>
      <c r="I68">
        <v>-5.1863692738709197</v>
      </c>
      <c r="J68">
        <v>16.481280845353101</v>
      </c>
      <c r="K68">
        <f>IF(I68&lt;'Planungstool Heizlast'!$B$8,'Planungstool Heizlast'!$B$21,IF(I68&gt;15,'Planungstool Heizlast'!$B$20,'Planungstool Heizlast'!$B$19/(15-'Planungstool Heizlast'!$B$8)*(15-Leistungsdaten!I68)+'Planungstool Heizlast'!$B$20))</f>
        <v>7.978251728457316</v>
      </c>
      <c r="M68">
        <v>-5.6078553555407398</v>
      </c>
      <c r="N68">
        <v>22.2110208765382</v>
      </c>
      <c r="O68">
        <f>IF(M68&lt;'Planungstool Heizlast'!$B$8,'Planungstool Heizlast'!$B$21,IF(M68&gt;15,'Planungstool Heizlast'!$B$20,'Planungstool Heizlast'!$B$19/(15-'Planungstool Heizlast'!$B$8)*(15-Leistungsdaten!M68)+'Planungstool Heizlast'!$B$20))</f>
        <v>8.1335033970969679</v>
      </c>
      <c r="Q68" s="1">
        <f>IF('Planungstool Heizlast'!$B$4="EU13L",Leistungsdaten!E68,IF('Planungstool Heizlast'!$B$4="EU08L",A68,IF('Planungstool Heizlast'!$B$4="EU15L",I68,IF('Planungstool Heizlast'!$B$4="EU20L",M68,""))))</f>
        <v>-5.1863692738709197</v>
      </c>
      <c r="R68" s="1">
        <f>IF(OR('Planungstool Heizlast'!$B$9="Fußbodenheizung 35°C",'Planungstool Heizlast'!$B$9="Niedertemperaturheizkörper 45°C"),IF('Planungstool Heizlast'!$B$4="EU13L",Leistungsdaten!F68,IF('Planungstool Heizlast'!$B$4="EU08L",Leistungsdaten!B68,IF('Planungstool Heizlast'!$B$4="EU15L",J68,IF('Planungstool Heizlast'!$B$4="EU20L",N68,"")))),IF('Planungstool Heizlast'!$B$4="EU13L",Leistungsdaten!F68,IF('Planungstool Heizlast'!$B$4="EU08L",Leistungsdaten!B68,IF('Planungstool Heizlast'!$B$4="EU15L",J68,IF('Planungstool Heizlast'!$B$4="EU20L",N68,""))))*0.9)*'Planungstool Heizlast'!$B$5</f>
        <v>16.481280845353101</v>
      </c>
      <c r="S68" s="1">
        <f>IF('Planungstool Heizlast'!$B$4="EU13L",Leistungsdaten!G68,IF('Planungstool Heizlast'!$B$4="EU08L",Leistungsdaten!C68,IF('Planungstool Heizlast'!$B$4="EU15L",K68,IF('Planungstool Heizlast'!$B$4="EU20L",O68,""))))*$B$256</f>
        <v>7.978251728457316</v>
      </c>
      <c r="T68" s="1">
        <f t="shared" si="1"/>
        <v>8.5030291168957852</v>
      </c>
    </row>
    <row r="69" spans="1:20" x14ac:dyDescent="0.3">
      <c r="A69">
        <v>-11.150983034830301</v>
      </c>
      <c r="B69">
        <v>7.6505195584430696</v>
      </c>
      <c r="C69">
        <f>IF(A69&lt;'Planungstool Heizlast'!$B$8,'Planungstool Heizlast'!$B$21,IF(A69&gt;15,'Planungstool Heizlast'!$B$20,'Planungstool Heizlast'!$B$19/(15-'Planungstool Heizlast'!$B$8)*(15-Leistungsdaten!A69)+'Planungstool Heizlast'!$B$20))</f>
        <v>9.7513214333593989</v>
      </c>
      <c r="E69">
        <v>-7.4588337073696902</v>
      </c>
      <c r="F69">
        <v>12.8094231118721</v>
      </c>
      <c r="G69">
        <f>IF(E69&lt;'Planungstool Heizlast'!$B$8,'Planungstool Heizlast'!$B$21,IF(E69&gt;15,'Planungstool Heizlast'!$B$20,'Planungstool Heizlast'!$B$19/(15-'Planungstool Heizlast'!$B$8)*(15-Leistungsdaten!E69)+'Planungstool Heizlast'!$B$20))</f>
        <v>8.815299286059286</v>
      </c>
      <c r="I69">
        <v>-4.9483116471994801</v>
      </c>
      <c r="J69">
        <v>16.529967921065801</v>
      </c>
      <c r="K69">
        <f>IF(I69&lt;'Planungstool Heizlast'!$B$8,'Planungstool Heizlast'!$B$21,IF(I69&gt;15,'Planungstool Heizlast'!$B$20,'Planungstool Heizlast'!$B$19/(15-'Planungstool Heizlast'!$B$8)*(15-Leistungsdaten!I69)+'Planungstool Heizlast'!$B$20))</f>
        <v>7.890564743333834</v>
      </c>
      <c r="M69">
        <v>-5.35968851030563</v>
      </c>
      <c r="N69">
        <v>22.307943176420999</v>
      </c>
      <c r="O69">
        <f>IF(M69&lt;'Planungstool Heizlast'!$B$8,'Planungstool Heizlast'!$B$21,IF(M69&gt;15,'Planungstool Heizlast'!$B$20,'Planungstool Heizlast'!$B$19/(15-'Planungstool Heizlast'!$B$8)*(15-Leistungsdaten!M69)+'Planungstool Heizlast'!$B$20))</f>
        <v>8.0420927467828474</v>
      </c>
      <c r="Q69" s="1">
        <f>IF('Planungstool Heizlast'!$B$4="EU13L",Leistungsdaten!E69,IF('Planungstool Heizlast'!$B$4="EU08L",A69,IF('Planungstool Heizlast'!$B$4="EU15L",I69,IF('Planungstool Heizlast'!$B$4="EU20L",M69,""))))</f>
        <v>-4.9483116471994801</v>
      </c>
      <c r="R69" s="1">
        <f>IF(OR('Planungstool Heizlast'!$B$9="Fußbodenheizung 35°C",'Planungstool Heizlast'!$B$9="Niedertemperaturheizkörper 45°C"),IF('Planungstool Heizlast'!$B$4="EU13L",Leistungsdaten!F69,IF('Planungstool Heizlast'!$B$4="EU08L",Leistungsdaten!B69,IF('Planungstool Heizlast'!$B$4="EU15L",J69,IF('Planungstool Heizlast'!$B$4="EU20L",N69,"")))),IF('Planungstool Heizlast'!$B$4="EU13L",Leistungsdaten!F69,IF('Planungstool Heizlast'!$B$4="EU08L",Leistungsdaten!B69,IF('Planungstool Heizlast'!$B$4="EU15L",J69,IF('Planungstool Heizlast'!$B$4="EU20L",N69,""))))*0.9)*'Planungstool Heizlast'!$B$5</f>
        <v>16.529967921065801</v>
      </c>
      <c r="S69" s="1">
        <f>IF('Planungstool Heizlast'!$B$4="EU13L",Leistungsdaten!G69,IF('Planungstool Heizlast'!$B$4="EU08L",Leistungsdaten!C69,IF('Planungstool Heizlast'!$B$4="EU15L",K69,IF('Planungstool Heizlast'!$B$4="EU20L",O69,""))))*$B$256</f>
        <v>7.890564743333834</v>
      </c>
      <c r="T69" s="1">
        <f t="shared" si="1"/>
        <v>8.6394031777319675</v>
      </c>
    </row>
    <row r="70" spans="1:20" x14ac:dyDescent="0.3">
      <c r="A70">
        <v>-10.933620129287601</v>
      </c>
      <c r="B70">
        <v>7.6917221257685897</v>
      </c>
      <c r="C70">
        <f>IF(A70&lt;'Planungstool Heizlast'!$B$8,'Planungstool Heizlast'!$B$21,IF(A70&gt;15,'Planungstool Heizlast'!$B$20,'Planungstool Heizlast'!$B$19/(15-'Planungstool Heizlast'!$B$8)*(15-Leistungsdaten!A70)+'Planungstool Heizlast'!$B$20))</f>
        <v>9.7513214333593989</v>
      </c>
      <c r="E70">
        <v>-7.21805787211966</v>
      </c>
      <c r="F70">
        <v>12.855148959320699</v>
      </c>
      <c r="G70">
        <f>IF(E70&lt;'Planungstool Heizlast'!$B$8,'Planungstool Heizlast'!$B$21,IF(E70&gt;15,'Planungstool Heizlast'!$B$20,'Planungstool Heizlast'!$B$19/(15-'Planungstool Heizlast'!$B$8)*(15-Leistungsdaten!E70)+'Planungstool Heizlast'!$B$20))</f>
        <v>8.726611066408994</v>
      </c>
      <c r="I70">
        <v>-4.7101720945816803</v>
      </c>
      <c r="J70">
        <v>16.578089058020701</v>
      </c>
      <c r="K70">
        <f>IF(I70&lt;'Planungstool Heizlast'!$B$8,'Planungstool Heizlast'!$B$21,IF(I70&gt;15,'Planungstool Heizlast'!$B$20,'Planungstool Heizlast'!$B$19/(15-'Planungstool Heizlast'!$B$8)*(15-Leistungsdaten!I70)+'Planungstool Heizlast'!$B$20))</f>
        <v>7.8028475813185612</v>
      </c>
      <c r="M70">
        <v>-5.1112491495107699</v>
      </c>
      <c r="N70">
        <v>22.404148979884901</v>
      </c>
      <c r="O70">
        <f>IF(M70&lt;'Planungstool Heizlast'!$B$8,'Planungstool Heizlast'!$B$21,IF(M70&gt;15,'Planungstool Heizlast'!$B$20,'Planungstool Heizlast'!$B$19/(15-'Planungstool Heizlast'!$B$8)*(15-Leistungsdaten!M70)+'Planungstool Heizlast'!$B$20))</f>
        <v>7.9505817171271023</v>
      </c>
      <c r="Q70" s="1">
        <f>IF('Planungstool Heizlast'!$B$4="EU13L",Leistungsdaten!E70,IF('Planungstool Heizlast'!$B$4="EU08L",A70,IF('Planungstool Heizlast'!$B$4="EU15L",I70,IF('Planungstool Heizlast'!$B$4="EU20L",M70,""))))</f>
        <v>-4.7101720945816803</v>
      </c>
      <c r="R70" s="1">
        <f>IF(OR('Planungstool Heizlast'!$B$9="Fußbodenheizung 35°C",'Planungstool Heizlast'!$B$9="Niedertemperaturheizkörper 45°C"),IF('Planungstool Heizlast'!$B$4="EU13L",Leistungsdaten!F70,IF('Planungstool Heizlast'!$B$4="EU08L",Leistungsdaten!B70,IF('Planungstool Heizlast'!$B$4="EU15L",J70,IF('Planungstool Heizlast'!$B$4="EU20L",N70,"")))),IF('Planungstool Heizlast'!$B$4="EU13L",Leistungsdaten!F70,IF('Planungstool Heizlast'!$B$4="EU08L",Leistungsdaten!B70,IF('Planungstool Heizlast'!$B$4="EU15L",J70,IF('Planungstool Heizlast'!$B$4="EU20L",N70,""))))*0.9)*'Planungstool Heizlast'!$B$5</f>
        <v>16.578089058020701</v>
      </c>
      <c r="S70" s="1">
        <f>IF('Planungstool Heizlast'!$B$4="EU13L",Leistungsdaten!G70,IF('Planungstool Heizlast'!$B$4="EU08L",Leistungsdaten!C70,IF('Planungstool Heizlast'!$B$4="EU15L",K70,IF('Planungstool Heizlast'!$B$4="EU20L",O70,""))))*$B$256</f>
        <v>7.8028475813185612</v>
      </c>
      <c r="T70" s="1">
        <f t="shared" si="1"/>
        <v>8.7752414767021403</v>
      </c>
    </row>
    <row r="71" spans="1:20" x14ac:dyDescent="0.3">
      <c r="A71">
        <v>-10.716133840060801</v>
      </c>
      <c r="B71">
        <v>7.7329668898513502</v>
      </c>
      <c r="C71">
        <f>IF(A71&lt;'Planungstool Heizlast'!$B$8,'Planungstool Heizlast'!$B$21,IF(A71&gt;15,'Planungstool Heizlast'!$B$20,'Planungstool Heizlast'!$B$19/(15-'Planungstool Heizlast'!$B$8)*(15-Leistungsdaten!A71)+'Planungstool Heizlast'!$B$20))</f>
        <v>9.7513214333593989</v>
      </c>
      <c r="E71">
        <v>-6.97718708825579</v>
      </c>
      <c r="F71">
        <v>12.9003550081011</v>
      </c>
      <c r="G71">
        <f>IF(E71&lt;'Planungstool Heizlast'!$B$8,'Planungstool Heizlast'!$B$21,IF(E71&gt;15,'Planungstool Heizlast'!$B$20,'Planungstool Heizlast'!$B$19/(15-'Planungstool Heizlast'!$B$8)*(15-Leistungsdaten!E71)+'Planungstool Heizlast'!$B$20))</f>
        <v>8.6378878730516835</v>
      </c>
      <c r="I71">
        <v>-4.4719516154683197</v>
      </c>
      <c r="J71">
        <v>16.625624793524501</v>
      </c>
      <c r="K71">
        <f>IF(I71&lt;'Planungstool Heizlast'!$B$8,'Planungstool Heizlast'!$B$21,IF(I71&gt;15,'Planungstool Heizlast'!$B$20,'Planungstool Heizlast'!$B$19/(15-'Planungstool Heizlast'!$B$8)*(15-Leistungsdaten!I71)+'Planungstool Heizlast'!$B$20))</f>
        <v>7.7151006105527298</v>
      </c>
      <c r="M71">
        <v>-4.8625368220583702</v>
      </c>
      <c r="N71">
        <v>22.499595481849799</v>
      </c>
      <c r="O71">
        <f>IF(M71&lt;'Planungstool Heizlast'!$B$8,'Planungstool Heizlast'!$B$21,IF(M71&gt;15,'Planungstool Heizlast'!$B$20,'Planungstool Heizlast'!$B$19/(15-'Planungstool Heizlast'!$B$8)*(15-Leistungsdaten!M71)+'Planungstool Heizlast'!$B$20))</f>
        <v>7.8589701419707838</v>
      </c>
      <c r="Q71" s="1">
        <f>IF('Planungstool Heizlast'!$B$4="EU13L",Leistungsdaten!E71,IF('Planungstool Heizlast'!$B$4="EU08L",A71,IF('Planungstool Heizlast'!$B$4="EU15L",I71,IF('Planungstool Heizlast'!$B$4="EU20L",M71,""))))</f>
        <v>-4.4719516154683197</v>
      </c>
      <c r="R71" s="1">
        <f>IF(OR('Planungstool Heizlast'!$B$9="Fußbodenheizung 35°C",'Planungstool Heizlast'!$B$9="Niedertemperaturheizkörper 45°C"),IF('Planungstool Heizlast'!$B$4="EU13L",Leistungsdaten!F71,IF('Planungstool Heizlast'!$B$4="EU08L",Leistungsdaten!B71,IF('Planungstool Heizlast'!$B$4="EU15L",J71,IF('Planungstool Heizlast'!$B$4="EU20L",N71,"")))),IF('Planungstool Heizlast'!$B$4="EU13L",Leistungsdaten!F71,IF('Planungstool Heizlast'!$B$4="EU08L",Leistungsdaten!B71,IF('Planungstool Heizlast'!$B$4="EU15L",J71,IF('Planungstool Heizlast'!$B$4="EU20L",N71,""))))*0.9)*'Planungstool Heizlast'!$B$5</f>
        <v>16.625624793524501</v>
      </c>
      <c r="S71" s="1">
        <f>IF('Planungstool Heizlast'!$B$4="EU13L",Leistungsdaten!G71,IF('Planungstool Heizlast'!$B$4="EU08L",Leistungsdaten!C71,IF('Planungstool Heizlast'!$B$4="EU15L",K71,IF('Planungstool Heizlast'!$B$4="EU20L",O71,""))))*$B$256</f>
        <v>7.7151006105527298</v>
      </c>
      <c r="T71" s="1">
        <f t="shared" si="1"/>
        <v>8.9105241829717716</v>
      </c>
    </row>
    <row r="72" spans="1:20" x14ac:dyDescent="0.3">
      <c r="A72">
        <v>-10.498525066078001</v>
      </c>
      <c r="B72">
        <v>7.7742487232303201</v>
      </c>
      <c r="C72">
        <f>IF(A72&lt;'Planungstool Heizlast'!$B$8,'Planungstool Heizlast'!$B$21,IF(A72&gt;15,'Planungstool Heizlast'!$B$20,'Planungstool Heizlast'!$B$19/(15-'Planungstool Heizlast'!$B$8)*(15-Leistungsdaten!A72)+'Planungstool Heizlast'!$B$20))</f>
        <v>9.7513214333593989</v>
      </c>
      <c r="E72">
        <v>-6.7362225134260303</v>
      </c>
      <c r="F72">
        <v>12.945023069668</v>
      </c>
      <c r="G72">
        <f>IF(E72&lt;'Planungstool Heizlast'!$B$8,'Planungstool Heizlast'!$B$21,IF(E72&gt;15,'Planungstool Heizlast'!$B$20,'Planungstool Heizlast'!$B$19/(15-'Planungstool Heizlast'!$B$8)*(15-Leistungsdaten!E72)+'Planungstool Heizlast'!$B$20))</f>
        <v>8.5491301323994762</v>
      </c>
      <c r="I72">
        <v>-4.2336512163245397</v>
      </c>
      <c r="J72">
        <v>16.672555250108299</v>
      </c>
      <c r="K72">
        <f>IF(I72&lt;'Planungstool Heizlast'!$B$8,'Planungstool Heizlast'!$B$21,IF(I72&gt;15,'Planungstool Heizlast'!$B$20,'Planungstool Heizlast'!$B$19/(15-'Planungstool Heizlast'!$B$8)*(15-Leistungsdaten!I72)+'Planungstool Heizlast'!$B$20))</f>
        <v>7.6273242017612546</v>
      </c>
      <c r="M72">
        <v>-4.61355107685063</v>
      </c>
      <c r="N72">
        <v>22.594238541253802</v>
      </c>
      <c r="O72">
        <f>IF(M72&lt;'Planungstool Heizlast'!$B$8,'Planungstool Heizlast'!$B$21,IF(M72&gt;15,'Planungstool Heizlast'!$B$20,'Planungstool Heizlast'!$B$19/(15-'Planungstool Heizlast'!$B$8)*(15-Leistungsdaten!M72)+'Planungstool Heizlast'!$B$20))</f>
        <v>7.7672578551549396</v>
      </c>
      <c r="Q72" s="1">
        <f>IF('Planungstool Heizlast'!$B$4="EU13L",Leistungsdaten!E72,IF('Planungstool Heizlast'!$B$4="EU08L",A72,IF('Planungstool Heizlast'!$B$4="EU15L",I72,IF('Planungstool Heizlast'!$B$4="EU20L",M72,""))))</f>
        <v>-4.2336512163245397</v>
      </c>
      <c r="R72" s="1">
        <f>IF(OR('Planungstool Heizlast'!$B$9="Fußbodenheizung 35°C",'Planungstool Heizlast'!$B$9="Niedertemperaturheizkörper 45°C"),IF('Planungstool Heizlast'!$B$4="EU13L",Leistungsdaten!F72,IF('Planungstool Heizlast'!$B$4="EU08L",Leistungsdaten!B72,IF('Planungstool Heizlast'!$B$4="EU15L",J72,IF('Planungstool Heizlast'!$B$4="EU20L",N72,"")))),IF('Planungstool Heizlast'!$B$4="EU13L",Leistungsdaten!F72,IF('Planungstool Heizlast'!$B$4="EU08L",Leistungsdaten!B72,IF('Planungstool Heizlast'!$B$4="EU15L",J72,IF('Planungstool Heizlast'!$B$4="EU20L",N72,""))))*0.9)*'Planungstool Heizlast'!$B$5</f>
        <v>16.672555250108299</v>
      </c>
      <c r="S72" s="1">
        <f>IF('Planungstool Heizlast'!$B$4="EU13L",Leistungsdaten!G72,IF('Planungstool Heizlast'!$B$4="EU08L",Leistungsdaten!C72,IF('Planungstool Heizlast'!$B$4="EU15L",K72,IF('Planungstool Heizlast'!$B$4="EU20L",O72,""))))*$B$256</f>
        <v>7.6273242017612546</v>
      </c>
      <c r="T72" s="1">
        <f t="shared" si="1"/>
        <v>9.0452310483470448</v>
      </c>
    </row>
    <row r="73" spans="1:20" x14ac:dyDescent="0.3">
      <c r="A73">
        <v>-10.280794713787101</v>
      </c>
      <c r="B73">
        <v>7.8155624277060296</v>
      </c>
      <c r="C73">
        <f>IF(A73&lt;'Planungstool Heizlast'!$B$8,'Planungstool Heizlast'!$B$21,IF(A73&gt;15,'Planungstool Heizlast'!$B$20,'Planungstool Heizlast'!$B$19/(15-'Planungstool Heizlast'!$B$8)*(15-Leistungsdaten!A73)+'Planungstool Heizlast'!$B$20))</f>
        <v>9.7513214333593989</v>
      </c>
      <c r="E73">
        <v>-6.4951653113779999</v>
      </c>
      <c r="F73">
        <v>12.989134554859699</v>
      </c>
      <c r="G73">
        <f>IF(E73&lt;'Planungstool Heizlast'!$B$8,'Planungstool Heizlast'!$B$21,IF(E73&gt;15,'Planungstool Heizlast'!$B$20,'Planungstool Heizlast'!$B$19/(15-'Planungstool Heizlast'!$B$8)*(15-Leistungsdaten!E73)+'Planungstool Heizlast'!$B$20))</f>
        <v>8.4603382731112742</v>
      </c>
      <c r="I73">
        <v>-3.9952719106297798</v>
      </c>
      <c r="J73">
        <v>16.7188601271253</v>
      </c>
      <c r="K73">
        <f>IF(I73&lt;'Planungstool Heizlast'!$B$8,'Planungstool Heizlast'!$B$21,IF(I73&gt;15,'Planungstool Heizlast'!$B$20,'Planungstool Heizlast'!$B$19/(15-'Planungstool Heizlast'!$B$8)*(15-Leistungsdaten!I73)+'Planungstool Heizlast'!$B$20))</f>
        <v>7.5395187282527241</v>
      </c>
      <c r="M73">
        <v>-4.3642914627897103</v>
      </c>
      <c r="N73">
        <v>22.688032640843598</v>
      </c>
      <c r="O73">
        <f>IF(M73&lt;'Planungstool Heizlast'!$B$8,'Planungstool Heizlast'!$B$21,IF(M73&gt;15,'Planungstool Heizlast'!$B$20,'Planungstool Heizlast'!$B$19/(15-'Planungstool Heizlast'!$B$8)*(15-Leistungsdaten!M73)+'Planungstool Heizlast'!$B$20))</f>
        <v>7.6754446905205995</v>
      </c>
      <c r="Q73" s="1">
        <f>IF('Planungstool Heizlast'!$B$4="EU13L",Leistungsdaten!E73,IF('Planungstool Heizlast'!$B$4="EU08L",A73,IF('Planungstool Heizlast'!$B$4="EU15L",I73,IF('Planungstool Heizlast'!$B$4="EU20L",M73,""))))</f>
        <v>-3.9952719106297798</v>
      </c>
      <c r="R73" s="1">
        <f>IF(OR('Planungstool Heizlast'!$B$9="Fußbodenheizung 35°C",'Planungstool Heizlast'!$B$9="Niedertemperaturheizkörper 45°C"),IF('Planungstool Heizlast'!$B$4="EU13L",Leistungsdaten!F73,IF('Planungstool Heizlast'!$B$4="EU08L",Leistungsdaten!B73,IF('Planungstool Heizlast'!$B$4="EU15L",J73,IF('Planungstool Heizlast'!$B$4="EU20L",N73,"")))),IF('Planungstool Heizlast'!$B$4="EU13L",Leistungsdaten!F73,IF('Planungstool Heizlast'!$B$4="EU08L",Leistungsdaten!B73,IF('Planungstool Heizlast'!$B$4="EU15L",J73,IF('Planungstool Heizlast'!$B$4="EU20L",N73,""))))*0.9)*'Planungstool Heizlast'!$B$5</f>
        <v>16.7188601271253</v>
      </c>
      <c r="S73" s="1">
        <f>IF('Planungstool Heizlast'!$B$4="EU13L",Leistungsdaten!G73,IF('Planungstool Heizlast'!$B$4="EU08L",Leistungsdaten!C73,IF('Planungstool Heizlast'!$B$4="EU15L",K73,IF('Planungstool Heizlast'!$B$4="EU20L",O73,""))))*$B$256</f>
        <v>7.5395187282527241</v>
      </c>
      <c r="T73" s="1">
        <f t="shared" si="1"/>
        <v>9.1793413988725767</v>
      </c>
    </row>
    <row r="74" spans="1:20" x14ac:dyDescent="0.3">
      <c r="A74">
        <v>-10.062943696905799</v>
      </c>
      <c r="B74">
        <v>7.85690273315707</v>
      </c>
      <c r="C74">
        <f>IF(A74&lt;'Planungstool Heizlast'!$B$8,'Planungstool Heizlast'!$B$21,IF(A74&gt;15,'Planungstool Heizlast'!$B$20,'Planungstool Heizlast'!$B$19/(15-'Planungstool Heizlast'!$B$8)*(15-Leistungsdaten!A74)+'Planungstool Heizlast'!$B$20))</f>
        <v>9.7513214333593989</v>
      </c>
      <c r="E74">
        <v>-6.2540166519590299</v>
      </c>
      <c r="F74">
        <v>13.0326704653665</v>
      </c>
      <c r="G74">
        <f>IF(E74&lt;'Planungstool Heizlast'!$B$8,'Planungstool Heizlast'!$B$21,IF(E74&gt;15,'Planungstool Heizlast'!$B$20,'Planungstool Heizlast'!$B$19/(15-'Planungstool Heizlast'!$B$8)*(15-Leistungsdaten!E74)+'Planungstool Heizlast'!$B$20))</f>
        <v>8.3715127260927638</v>
      </c>
      <c r="I74">
        <v>-3.7568147188778398</v>
      </c>
      <c r="J74">
        <v>16.764518692195502</v>
      </c>
      <c r="K74">
        <f>IF(I74&lt;'Planungstool Heizlast'!$B$8,'Planungstool Heizlast'!$B$21,IF(I74&gt;15,'Planungstool Heizlast'!$B$20,'Planungstool Heizlast'!$B$19/(15-'Planungstool Heizlast'!$B$8)*(15-Leistungsdaten!I74)+'Planungstool Heizlast'!$B$20))</f>
        <v>7.4516845659194235</v>
      </c>
      <c r="M74">
        <v>-4.1147575287778304</v>
      </c>
      <c r="N74">
        <v>22.780930845758402</v>
      </c>
      <c r="O74">
        <f>IF(M74&lt;'Planungstool Heizlast'!$B$8,'Planungstool Heizlast'!$B$21,IF(M74&gt;15,'Planungstool Heizlast'!$B$20,'Planungstool Heizlast'!$B$19/(15-'Planungstool Heizlast'!$B$8)*(15-Leistungsdaten!M74)+'Planungstool Heizlast'!$B$20))</f>
        <v>7.583530481908821</v>
      </c>
      <c r="Q74" s="1">
        <f>IF('Planungstool Heizlast'!$B$4="EU13L",Leistungsdaten!E74,IF('Planungstool Heizlast'!$B$4="EU08L",A74,IF('Planungstool Heizlast'!$B$4="EU15L",I74,IF('Planungstool Heizlast'!$B$4="EU20L",M74,""))))</f>
        <v>-3.7568147188778398</v>
      </c>
      <c r="R74" s="1">
        <f>IF(OR('Planungstool Heizlast'!$B$9="Fußbodenheizung 35°C",'Planungstool Heizlast'!$B$9="Niedertemperaturheizkörper 45°C"),IF('Planungstool Heizlast'!$B$4="EU13L",Leistungsdaten!F74,IF('Planungstool Heizlast'!$B$4="EU08L",Leistungsdaten!B74,IF('Planungstool Heizlast'!$B$4="EU15L",J74,IF('Planungstool Heizlast'!$B$4="EU20L",N74,"")))),IF('Planungstool Heizlast'!$B$4="EU13L",Leistungsdaten!F74,IF('Planungstool Heizlast'!$B$4="EU08L",Leistungsdaten!B74,IF('Planungstool Heizlast'!$B$4="EU15L",J74,IF('Planungstool Heizlast'!$B$4="EU20L",N74,""))))*0.9)*'Planungstool Heizlast'!$B$5</f>
        <v>16.764518692195502</v>
      </c>
      <c r="S74" s="1">
        <f>IF('Planungstool Heizlast'!$B$4="EU13L",Leistungsdaten!G74,IF('Planungstool Heizlast'!$B$4="EU08L",Leistungsdaten!C74,IF('Planungstool Heizlast'!$B$4="EU15L",K74,IF('Planungstool Heizlast'!$B$4="EU20L",O74,""))))*$B$256</f>
        <v>7.4516845659194235</v>
      </c>
      <c r="T74" s="1">
        <f t="shared" si="1"/>
        <v>9.3128341262760781</v>
      </c>
    </row>
    <row r="75" spans="1:20" x14ac:dyDescent="0.3">
      <c r="A75">
        <v>-9.8449729361791807</v>
      </c>
      <c r="B75">
        <v>7.8982642963365901</v>
      </c>
      <c r="C75">
        <f>IF(A75&lt;'Planungstool Heizlast'!$B$8,'Planungstool Heizlast'!$B$21,IF(A75&gt;15,'Planungstool Heizlast'!$B$20,'Planungstool Heizlast'!$B$19/(15-'Planungstool Heizlast'!$B$8)*(15-Leistungsdaten!A75)+'Planungstool Heizlast'!$B$20))</f>
        <v>9.6942182183561041</v>
      </c>
      <c r="E75">
        <v>-6.0127777111160796</v>
      </c>
      <c r="F75">
        <v>13.0756113850343</v>
      </c>
      <c r="G75">
        <f>IF(E75&lt;'Planungstool Heizlast'!$B$8,'Planungstool Heizlast'!$B$21,IF(E75&gt;15,'Planungstool Heizlast'!$B$20,'Planungstool Heizlast'!$B$19/(15-'Planungstool Heizlast'!$B$8)*(15-Leistungsdaten!E75)+'Planungstool Heizlast'!$B$20))</f>
        <v>8.2826539244963922</v>
      </c>
      <c r="I75">
        <v>-3.5182806685768102</v>
      </c>
      <c r="J75">
        <v>16.809509772493801</v>
      </c>
      <c r="K75">
        <f>IF(I75&lt;'Planungstool Heizlast'!$B$8,'Planungstool Heizlast'!$B$21,IF(I75&gt;15,'Planungstool Heizlast'!$B$20,'Planungstool Heizlast'!$B$19/(15-'Planungstool Heizlast'!$B$8)*(15-Leistungsdaten!I75)+'Planungstool Heizlast'!$B$20))</f>
        <v>7.3638220932373004</v>
      </c>
      <c r="M75">
        <v>-3.8649488237171701</v>
      </c>
      <c r="N75">
        <v>22.872884760869599</v>
      </c>
      <c r="O75">
        <f>IF(M75&lt;'Planungstool Heizlast'!$B$8,'Planungstool Heizlast'!$B$21,IF(M75&gt;15,'Planungstool Heizlast'!$B$20,'Planungstool Heizlast'!$B$19/(15-'Planungstool Heizlast'!$B$8)*(15-Leistungsdaten!M75)+'Planungstool Heizlast'!$B$20))</f>
        <v>7.4915150631606409</v>
      </c>
      <c r="Q75" s="1">
        <f>IF('Planungstool Heizlast'!$B$4="EU13L",Leistungsdaten!E75,IF('Planungstool Heizlast'!$B$4="EU08L",A75,IF('Planungstool Heizlast'!$B$4="EU15L",I75,IF('Planungstool Heizlast'!$B$4="EU20L",M75,""))))</f>
        <v>-3.5182806685768102</v>
      </c>
      <c r="R75" s="1">
        <f>IF(OR('Planungstool Heizlast'!$B$9="Fußbodenheizung 35°C",'Planungstool Heizlast'!$B$9="Niedertemperaturheizkörper 45°C"),IF('Planungstool Heizlast'!$B$4="EU13L",Leistungsdaten!F75,IF('Planungstool Heizlast'!$B$4="EU08L",Leistungsdaten!B75,IF('Planungstool Heizlast'!$B$4="EU15L",J75,IF('Planungstool Heizlast'!$B$4="EU20L",N75,"")))),IF('Planungstool Heizlast'!$B$4="EU13L",Leistungsdaten!F75,IF('Planungstool Heizlast'!$B$4="EU08L",Leistungsdaten!B75,IF('Planungstool Heizlast'!$B$4="EU15L",J75,IF('Planungstool Heizlast'!$B$4="EU20L",N75,""))))*0.9)*'Planungstool Heizlast'!$B$5</f>
        <v>16.809509772493801</v>
      </c>
      <c r="S75" s="1">
        <f>IF('Planungstool Heizlast'!$B$4="EU13L",Leistungsdaten!G75,IF('Planungstool Heizlast'!$B$4="EU08L",Leistungsdaten!C75,IF('Planungstool Heizlast'!$B$4="EU15L",K75,IF('Planungstool Heizlast'!$B$4="EU20L",O75,""))))*$B$256</f>
        <v>7.3638220932373004</v>
      </c>
      <c r="T75" s="1">
        <f t="shared" si="1"/>
        <v>9.4456876792565012</v>
      </c>
    </row>
    <row r="76" spans="1:20" x14ac:dyDescent="0.3">
      <c r="A76">
        <v>-9.6268833591470209</v>
      </c>
      <c r="B76">
        <v>7.9396416996485604</v>
      </c>
      <c r="C76">
        <f>IF(A76&lt;'Planungstool Heizlast'!$B$8,'Planungstool Heizlast'!$B$21,IF(A76&gt;15,'Planungstool Heizlast'!$B$20,'Planungstool Heizlast'!$B$19/(15-'Planungstool Heizlast'!$B$8)*(15-Leistungsdaten!A76)+'Planungstool Heizlast'!$B$20))</f>
        <v>9.6138863350041817</v>
      </c>
      <c r="E76">
        <v>-5.7714496708958301</v>
      </c>
      <c r="F76">
        <v>13.117937471003501</v>
      </c>
      <c r="G76">
        <f>IF(E76&lt;'Planungstool Heizlast'!$B$8,'Planungstool Heizlast'!$B$21,IF(E76&gt;15,'Planungstool Heizlast'!$B$20,'Planungstool Heizlast'!$B$19/(15-'Planungstool Heizlast'!$B$8)*(15-Leistungsdaten!E76)+'Planungstool Heizlast'!$B$20))</f>
        <v>8.1937623037214014</v>
      </c>
      <c r="I76">
        <v>-3.2796707942491299</v>
      </c>
      <c r="J76">
        <v>16.853811745881298</v>
      </c>
      <c r="K76">
        <f>IF(I76&lt;'Planungstool Heizlast'!$B$8,'Planungstool Heizlast'!$B$21,IF(I76&gt;15,'Planungstool Heizlast'!$B$20,'Planungstool Heizlast'!$B$19/(15-'Planungstool Heizlast'!$B$8)*(15-Leistungsdaten!I76)+'Planungstool Heizlast'!$B$20))</f>
        <v>7.2759316912659955</v>
      </c>
      <c r="M76">
        <v>-3.6148648965099301</v>
      </c>
      <c r="N76">
        <v>22.9638444868419</v>
      </c>
      <c r="O76">
        <f>IF(M76&lt;'Planungstool Heizlast'!$B$8,'Planungstool Heizlast'!$B$21,IF(M76&gt;15,'Planungstool Heizlast'!$B$20,'Planungstool Heizlast'!$B$19/(15-'Planungstool Heizlast'!$B$8)*(15-Leistungsdaten!M76)+'Planungstool Heizlast'!$B$20))</f>
        <v>7.3993982681171042</v>
      </c>
      <c r="Q76" s="1">
        <f>IF('Planungstool Heizlast'!$B$4="EU13L",Leistungsdaten!E76,IF('Planungstool Heizlast'!$B$4="EU08L",A76,IF('Planungstool Heizlast'!$B$4="EU15L",I76,IF('Planungstool Heizlast'!$B$4="EU20L",M76,""))))</f>
        <v>-3.2796707942491299</v>
      </c>
      <c r="R76" s="1">
        <f>IF(OR('Planungstool Heizlast'!$B$9="Fußbodenheizung 35°C",'Planungstool Heizlast'!$B$9="Niedertemperaturheizkörper 45°C"),IF('Planungstool Heizlast'!$B$4="EU13L",Leistungsdaten!F76,IF('Planungstool Heizlast'!$B$4="EU08L",Leistungsdaten!B76,IF('Planungstool Heizlast'!$B$4="EU15L",J76,IF('Planungstool Heizlast'!$B$4="EU20L",N76,"")))),IF('Planungstool Heizlast'!$B$4="EU13L",Leistungsdaten!F76,IF('Planungstool Heizlast'!$B$4="EU08L",Leistungsdaten!B76,IF('Planungstool Heizlast'!$B$4="EU15L",J76,IF('Planungstool Heizlast'!$B$4="EU20L",N76,""))))*0.9)*'Planungstool Heizlast'!$B$5</f>
        <v>16.853811745881298</v>
      </c>
      <c r="S76" s="1">
        <f>IF('Planungstool Heizlast'!$B$4="EU13L",Leistungsdaten!G76,IF('Planungstool Heizlast'!$B$4="EU08L",Leistungsdaten!C76,IF('Planungstool Heizlast'!$B$4="EU15L",K76,IF('Planungstool Heizlast'!$B$4="EU20L",O76,""))))*$B$256</f>
        <v>7.2759316912659955</v>
      </c>
      <c r="T76" s="1">
        <f t="shared" si="1"/>
        <v>9.5778800546153029</v>
      </c>
    </row>
    <row r="77" spans="1:20" x14ac:dyDescent="0.3">
      <c r="A77">
        <v>-9.4086758999179505</v>
      </c>
      <c r="B77">
        <v>7.9810294499034198</v>
      </c>
      <c r="C77">
        <f>IF(A77&lt;'Planungstool Heizlast'!$B$8,'Planungstool Heizlast'!$B$21,IF(A77&gt;15,'Planungstool Heizlast'!$B$20,'Planungstool Heizlast'!$B$19/(15-'Planungstool Heizlast'!$B$8)*(15-Leistungsdaten!A77)+'Planungstool Heizlast'!$B$20))</f>
        <v>9.5335110305084321</v>
      </c>
      <c r="E77">
        <v>-5.5300337194446003</v>
      </c>
      <c r="F77">
        <v>13.1596284446781</v>
      </c>
      <c r="G77">
        <f>IF(E77&lt;'Planungstool Heizlast'!$B$8,'Planungstool Heizlast'!$B$21,IF(E77&gt;15,'Planungstool Heizlast'!$B$20,'Planungstool Heizlast'!$B$19/(15-'Planungstool Heizlast'!$B$8)*(15-Leistungsdaten!E77)+'Planungstool Heizlast'!$B$20))</f>
        <v>8.104838301413789</v>
      </c>
      <c r="I77">
        <v>-3.0409861374315401</v>
      </c>
      <c r="J77">
        <v>16.897402531875201</v>
      </c>
      <c r="K77">
        <f>IF(I77&lt;'Planungstool Heizlast'!$B$8,'Planungstool Heizlast'!$B$21,IF(I77&gt;15,'Planungstool Heizlast'!$B$20,'Planungstool Heizlast'!$B$19/(15-'Planungstool Heizlast'!$B$8)*(15-Leistungsdaten!I77)+'Planungstool Heizlast'!$B$20))</f>
        <v>7.1880137436488249</v>
      </c>
      <c r="M77">
        <v>-3.3645052960583</v>
      </c>
      <c r="N77">
        <v>23.053758574873498</v>
      </c>
      <c r="O77">
        <f>IF(M77&lt;'Planungstool Heizlast'!$B$8,'Planungstool Heizlast'!$B$21,IF(M77&gt;15,'Planungstool Heizlast'!$B$20,'Planungstool Heizlast'!$B$19/(15-'Planungstool Heizlast'!$B$8)*(15-Leistungsdaten!M77)+'Planungstool Heizlast'!$B$20))</f>
        <v>7.3071799306192586</v>
      </c>
      <c r="Q77" s="1">
        <f>IF('Planungstool Heizlast'!$B$4="EU13L",Leistungsdaten!E77,IF('Planungstool Heizlast'!$B$4="EU08L",A77,IF('Planungstool Heizlast'!$B$4="EU15L",I77,IF('Planungstool Heizlast'!$B$4="EU20L",M77,""))))</f>
        <v>-3.0409861374315401</v>
      </c>
      <c r="R77" s="1">
        <f>IF(OR('Planungstool Heizlast'!$B$9="Fußbodenheizung 35°C",'Planungstool Heizlast'!$B$9="Niedertemperaturheizkörper 45°C"),IF('Planungstool Heizlast'!$B$4="EU13L",Leistungsdaten!F77,IF('Planungstool Heizlast'!$B$4="EU08L",Leistungsdaten!B77,IF('Planungstool Heizlast'!$B$4="EU15L",J77,IF('Planungstool Heizlast'!$B$4="EU20L",N77,"")))),IF('Planungstool Heizlast'!$B$4="EU13L",Leistungsdaten!F77,IF('Planungstool Heizlast'!$B$4="EU08L",Leistungsdaten!B77,IF('Planungstool Heizlast'!$B$4="EU15L",J77,IF('Planungstool Heizlast'!$B$4="EU20L",N77,""))))*0.9)*'Planungstool Heizlast'!$B$5</f>
        <v>16.897402531875201</v>
      </c>
      <c r="S77" s="1">
        <f>IF('Planungstool Heizlast'!$B$4="EU13L",Leistungsdaten!G77,IF('Planungstool Heizlast'!$B$4="EU08L",Leistungsdaten!C77,IF('Planungstool Heizlast'!$B$4="EU15L",K77,IF('Planungstool Heizlast'!$B$4="EU20L",O77,""))))*$B$256</f>
        <v>7.1880137436488249</v>
      </c>
      <c r="T77" s="1">
        <f t="shared" si="1"/>
        <v>9.7093887882263772</v>
      </c>
    </row>
    <row r="78" spans="1:20" x14ac:dyDescent="0.3">
      <c r="A78">
        <v>-9.1903514989525892</v>
      </c>
      <c r="B78">
        <v>8.0224219770530496</v>
      </c>
      <c r="C78">
        <f>IF(A78&lt;'Planungstool Heizlast'!$B$8,'Planungstool Heizlast'!$B$21,IF(A78&gt;15,'Planungstool Heizlast'!$B$20,'Planungstool Heizlast'!$B$19/(15-'Planungstool Heizlast'!$B$8)*(15-Leistungsdaten!A78)+'Planungstool Heizlast'!$B$20))</f>
        <v>9.4530926512814322</v>
      </c>
      <c r="E78">
        <v>-5.2885310510084098</v>
      </c>
      <c r="F78">
        <v>13.2006635825253</v>
      </c>
      <c r="G78">
        <f>IF(E78&lt;'Planungstool Heizlast'!$B$8,'Planungstool Heizlast'!$B$21,IF(E78&gt;15,'Planungstool Heizlast'!$B$20,'Planungstool Heizlast'!$B$19/(15-'Planungstool Heizlast'!$B$8)*(15-Leistungsdaten!E78)+'Planungstool Heizlast'!$B$20))</f>
        <v>8.0158823574663476</v>
      </c>
      <c r="I78">
        <v>-2.8022277466751402</v>
      </c>
      <c r="J78">
        <v>16.940259582457902</v>
      </c>
      <c r="K78">
        <f>IF(I78&lt;'Planungstool Heizlast'!$B$8,'Planungstool Heizlast'!$B$21,IF(I78&gt;15,'Planungstool Heizlast'!$B$20,'Planungstool Heizlast'!$B$19/(15-'Planungstool Heizlast'!$B$8)*(15-Leistungsdaten!I78)+'Planungstool Heizlast'!$B$20))</f>
        <v>7.1000686366127947</v>
      </c>
      <c r="M78">
        <v>-3.1138695712644799</v>
      </c>
      <c r="N78">
        <v>23.142573980079298</v>
      </c>
      <c r="O78">
        <f>IF(M78&lt;'Planungstool Heizlast'!$B$8,'Planungstool Heizlast'!$B$21,IF(M78&gt;15,'Planungstool Heizlast'!$B$20,'Planungstool Heizlast'!$B$19/(15-'Planungstool Heizlast'!$B$8)*(15-Leistungsdaten!M78)+'Planungstool Heizlast'!$B$20))</f>
        <v>7.2148598845081473</v>
      </c>
      <c r="Q78" s="1">
        <f>IF('Planungstool Heizlast'!$B$4="EU13L",Leistungsdaten!E78,IF('Planungstool Heizlast'!$B$4="EU08L",A78,IF('Planungstool Heizlast'!$B$4="EU15L",I78,IF('Planungstool Heizlast'!$B$4="EU20L",M78,""))))</f>
        <v>-2.8022277466751402</v>
      </c>
      <c r="R78" s="1">
        <f>IF(OR('Planungstool Heizlast'!$B$9="Fußbodenheizung 35°C",'Planungstool Heizlast'!$B$9="Niedertemperaturheizkörper 45°C"),IF('Planungstool Heizlast'!$B$4="EU13L",Leistungsdaten!F78,IF('Planungstool Heizlast'!$B$4="EU08L",Leistungsdaten!B78,IF('Planungstool Heizlast'!$B$4="EU15L",J78,IF('Planungstool Heizlast'!$B$4="EU20L",N78,"")))),IF('Planungstool Heizlast'!$B$4="EU13L",Leistungsdaten!F78,IF('Planungstool Heizlast'!$B$4="EU08L",Leistungsdaten!B78,IF('Planungstool Heizlast'!$B$4="EU15L",J78,IF('Planungstool Heizlast'!$B$4="EU20L",N78,""))))*0.9)*'Planungstool Heizlast'!$B$5</f>
        <v>16.940259582457902</v>
      </c>
      <c r="S78" s="1">
        <f>IF('Planungstool Heizlast'!$B$4="EU13L",Leistungsdaten!G78,IF('Planungstool Heizlast'!$B$4="EU08L",Leistungsdaten!C78,IF('Planungstool Heizlast'!$B$4="EU15L",K78,IF('Planungstool Heizlast'!$B$4="EU20L",O78,""))))*$B$256</f>
        <v>7.1000686366127947</v>
      </c>
      <c r="T78" s="1">
        <f t="shared" si="1"/>
        <v>9.8401909458451069</v>
      </c>
    </row>
    <row r="79" spans="1:20" x14ac:dyDescent="0.3">
      <c r="A79">
        <v>-8.9719111028542606</v>
      </c>
      <c r="B79">
        <v>8.0638136329045</v>
      </c>
      <c r="C79">
        <f>IF(A79&lt;'Planungstool Heizlast'!$B$8,'Planungstool Heizlast'!$B$21,IF(A79&gt;15,'Planungstool Heizlast'!$B$20,'Planungstool Heizlast'!$B$19/(15-'Planungstool Heizlast'!$B$8)*(15-Leistungsdaten!A79)+'Planungstool Heizlast'!$B$20))</f>
        <v>9.3726315459983915</v>
      </c>
      <c r="E79">
        <v>-5.0469428659329303</v>
      </c>
      <c r="F79">
        <v>13.241021706700399</v>
      </c>
      <c r="G79">
        <f>IF(E79&lt;'Planungstool Heizlast'!$B$8,'Planungstool Heizlast'!$B$21,IF(E79&gt;15,'Planungstool Heizlast'!$B$20,'Planungstool Heizlast'!$B$19/(15-'Planungstool Heizlast'!$B$8)*(15-Leistungsdaten!E79)+'Planungstool Heizlast'!$B$20))</f>
        <v>7.9268949140186304</v>
      </c>
      <c r="I79">
        <v>-2.5633966775453199</v>
      </c>
      <c r="J79">
        <v>16.982359872720199</v>
      </c>
      <c r="K79">
        <f>IF(I79&lt;'Planungstool Heizlast'!$B$8,'Planungstool Heizlast'!$B$21,IF(I79&gt;15,'Planungstool Heizlast'!$B$20,'Planungstool Heizlast'!$B$19/(15-'Planungstool Heizlast'!$B$8)*(15-Leistungsdaten!I79)+'Planungstool Heizlast'!$B$20))</f>
        <v>7.012096758968581</v>
      </c>
      <c r="M79">
        <v>-2.8629572710306399</v>
      </c>
      <c r="N79">
        <v>23.230236013473899</v>
      </c>
      <c r="O79">
        <f>IF(M79&lt;'Planungstool Heizlast'!$B$8,'Planungstool Heizlast'!$B$21,IF(M79&gt;15,'Planungstool Heizlast'!$B$20,'Planungstool Heizlast'!$B$19/(15-'Planungstool Heizlast'!$B$8)*(15-Leistungsdaten!M79)+'Planungstool Heizlast'!$B$20))</f>
        <v>7.1224379636248081</v>
      </c>
      <c r="Q79" s="1">
        <f>IF('Planungstool Heizlast'!$B$4="EU13L",Leistungsdaten!E79,IF('Planungstool Heizlast'!$B$4="EU08L",A79,IF('Planungstool Heizlast'!$B$4="EU15L",I79,IF('Planungstool Heizlast'!$B$4="EU20L",M79,""))))</f>
        <v>-2.5633966775453199</v>
      </c>
      <c r="R79" s="1">
        <f>IF(OR('Planungstool Heizlast'!$B$9="Fußbodenheizung 35°C",'Planungstool Heizlast'!$B$9="Niedertemperaturheizkörper 45°C"),IF('Planungstool Heizlast'!$B$4="EU13L",Leistungsdaten!F79,IF('Planungstool Heizlast'!$B$4="EU08L",Leistungsdaten!B79,IF('Planungstool Heizlast'!$B$4="EU15L",J79,IF('Planungstool Heizlast'!$B$4="EU20L",N79,"")))),IF('Planungstool Heizlast'!$B$4="EU13L",Leistungsdaten!F79,IF('Planungstool Heizlast'!$B$4="EU08L",Leistungsdaten!B79,IF('Planungstool Heizlast'!$B$4="EU15L",J79,IF('Planungstool Heizlast'!$B$4="EU20L",N79,""))))*0.9)*'Planungstool Heizlast'!$B$5</f>
        <v>16.982359872720199</v>
      </c>
      <c r="S79" s="1">
        <f>IF('Planungstool Heizlast'!$B$4="EU13L",Leistungsdaten!G79,IF('Planungstool Heizlast'!$B$4="EU08L",Leistungsdaten!C79,IF('Planungstool Heizlast'!$B$4="EU15L",K79,IF('Planungstool Heizlast'!$B$4="EU20L",O79,""))))*$B$256</f>
        <v>7.012096758968581</v>
      </c>
      <c r="T79" s="1">
        <f t="shared" si="1"/>
        <v>9.9702631137516171</v>
      </c>
    </row>
    <row r="80" spans="1:20" x14ac:dyDescent="0.3">
      <c r="A80">
        <v>-8.7533556641674402</v>
      </c>
      <c r="B80">
        <v>8.1051986898124309</v>
      </c>
      <c r="C80">
        <f>IF(A80&lt;'Planungstool Heizlast'!$B$8,'Planungstool Heizlast'!$B$21,IF(A80&gt;15,'Planungstool Heizlast'!$B$20,'Planungstool Heizlast'!$B$19/(15-'Planungstool Heizlast'!$B$8)*(15-Leistungsdaten!A80)+'Planungstool Heizlast'!$B$20))</f>
        <v>9.2921280655228937</v>
      </c>
      <c r="E80">
        <v>-4.8052703706635302</v>
      </c>
      <c r="F80">
        <v>13.2806811754965</v>
      </c>
      <c r="G80">
        <f>IF(E80&lt;'Planungstool Heizlast'!$B$8,'Planungstool Heizlast'!$B$21,IF(E80&gt;15,'Planungstool Heizlast'!$B$20,'Planungstool Heizlast'!$B$19/(15-'Planungstool Heizlast'!$B$8)*(15-Leistungsdaten!E80)+'Planungstool Heizlast'!$B$20))</f>
        <v>7.8378764154569733</v>
      </c>
      <c r="I80">
        <v>-2.32449399262181</v>
      </c>
      <c r="J80">
        <v>17.023679891339199</v>
      </c>
      <c r="K80">
        <f>IF(I80&lt;'Planungstool Heizlast'!$B$8,'Planungstool Heizlast'!$B$21,IF(I80&gt;15,'Planungstool Heizlast'!$B$20,'Planungstool Heizlast'!$B$19/(15-'Planungstool Heizlast'!$B$8)*(15-Leistungsdaten!I80)+'Planungstool Heizlast'!$B$20))</f>
        <v>6.924098502110545</v>
      </c>
      <c r="M80">
        <v>-2.6117679442589998</v>
      </c>
      <c r="N80">
        <v>23.3166882925137</v>
      </c>
      <c r="O80">
        <f>IF(M80&lt;'Planungstool Heizlast'!$B$8,'Planungstool Heizlast'!$B$21,IF(M80&gt;15,'Planungstool Heizlast'!$B$20,'Planungstool Heizlast'!$B$19/(15-'Planungstool Heizlast'!$B$8)*(15-Leistungsdaten!M80)+'Planungstool Heizlast'!$B$20))</f>
        <v>7.0299140018102921</v>
      </c>
      <c r="Q80" s="1">
        <f>IF('Planungstool Heizlast'!$B$4="EU13L",Leistungsdaten!E80,IF('Planungstool Heizlast'!$B$4="EU08L",A80,IF('Planungstool Heizlast'!$B$4="EU15L",I80,IF('Planungstool Heizlast'!$B$4="EU20L",M80,""))))</f>
        <v>-2.32449399262181</v>
      </c>
      <c r="R80" s="1">
        <f>IF(OR('Planungstool Heizlast'!$B$9="Fußbodenheizung 35°C",'Planungstool Heizlast'!$B$9="Niedertemperaturheizkörper 45°C"),IF('Planungstool Heizlast'!$B$4="EU13L",Leistungsdaten!F80,IF('Planungstool Heizlast'!$B$4="EU08L",Leistungsdaten!B80,IF('Planungstool Heizlast'!$B$4="EU15L",J80,IF('Planungstool Heizlast'!$B$4="EU20L",N80,"")))),IF('Planungstool Heizlast'!$B$4="EU13L",Leistungsdaten!F80,IF('Planungstool Heizlast'!$B$4="EU08L",Leistungsdaten!B80,IF('Planungstool Heizlast'!$B$4="EU15L",J80,IF('Planungstool Heizlast'!$B$4="EU20L",N80,""))))*0.9)*'Planungstool Heizlast'!$B$5</f>
        <v>17.023679891339199</v>
      </c>
      <c r="S80" s="1">
        <f>IF('Planungstool Heizlast'!$B$4="EU13L",Leistungsdaten!G80,IF('Planungstool Heizlast'!$B$4="EU08L",Leistungsdaten!C80,IF('Planungstool Heizlast'!$B$4="EU15L",K80,IF('Planungstool Heizlast'!$B$4="EU20L",O80,""))))*$B$256</f>
        <v>6.924098502110545</v>
      </c>
      <c r="T80" s="1">
        <f t="shared" si="1"/>
        <v>10.099581389228653</v>
      </c>
    </row>
    <row r="81" spans="1:20" x14ac:dyDescent="0.3">
      <c r="A81">
        <v>-8.5346861411838209</v>
      </c>
      <c r="B81">
        <v>8.1465713393498191</v>
      </c>
      <c r="C81">
        <f>IF(A81&lt;'Planungstool Heizlast'!$B$8,'Planungstool Heizlast'!$B$21,IF(A81&gt;15,'Planungstool Heizlast'!$B$20,'Planungstool Heizlast'!$B$19/(15-'Planungstool Heizlast'!$B$8)*(15-Leistungsdaten!A81)+'Planungstool Heizlast'!$B$20))</f>
        <v>9.2115825628354795</v>
      </c>
      <c r="E81">
        <v>-4.5635147777452296</v>
      </c>
      <c r="F81">
        <v>13.319619873614799</v>
      </c>
      <c r="G81">
        <f>IF(E81&lt;'Planungstool Heizlast'!$B$8,'Planungstool Heizlast'!$B$21,IF(E81&gt;15,'Planungstool Heizlast'!$B$20,'Planungstool Heizlast'!$B$19/(15-'Planungstool Heizlast'!$B$8)*(15-Leistungsdaten!E81)+'Planungstool Heizlast'!$B$20))</f>
        <v>7.7488273084144863</v>
      </c>
      <c r="I81">
        <v>-2.0855207614986702</v>
      </c>
      <c r="J81">
        <v>17.064195630886399</v>
      </c>
      <c r="K81">
        <f>IF(I81&lt;'Planungstool Heizlast'!$B$8,'Planungstool Heizlast'!$B$21,IF(I81&gt;15,'Planungstool Heizlast'!$B$20,'Planungstool Heizlast'!$B$19/(15-'Planungstool Heizlast'!$B$8)*(15-Leistungsdaten!I81)+'Planungstool Heizlast'!$B$20))</f>
        <v>6.8360742600167317</v>
      </c>
      <c r="M81">
        <v>-2.3603011398517402</v>
      </c>
      <c r="N81">
        <v>23.4018726901541</v>
      </c>
      <c r="O81">
        <f>IF(M81&lt;'Planungstool Heizlast'!$B$8,'Planungstool Heizlast'!$B$21,IF(M81&gt;15,'Planungstool Heizlast'!$B$20,'Planungstool Heizlast'!$B$19/(15-'Planungstool Heizlast'!$B$8)*(15-Leistungsdaten!M81)+'Planungstool Heizlast'!$B$20))</f>
        <v>6.9372878329056409</v>
      </c>
      <c r="Q81" s="1">
        <f>IF('Planungstool Heizlast'!$B$4="EU13L",Leistungsdaten!E81,IF('Planungstool Heizlast'!$B$4="EU08L",A81,IF('Planungstool Heizlast'!$B$4="EU15L",I81,IF('Planungstool Heizlast'!$B$4="EU20L",M81,""))))</f>
        <v>-2.0855207614986702</v>
      </c>
      <c r="R81" s="1">
        <f>IF(OR('Planungstool Heizlast'!$B$9="Fußbodenheizung 35°C",'Planungstool Heizlast'!$B$9="Niedertemperaturheizkörper 45°C"),IF('Planungstool Heizlast'!$B$4="EU13L",Leistungsdaten!F81,IF('Planungstool Heizlast'!$B$4="EU08L",Leistungsdaten!B81,IF('Planungstool Heizlast'!$B$4="EU15L",J81,IF('Planungstool Heizlast'!$B$4="EU20L",N81,"")))),IF('Planungstool Heizlast'!$B$4="EU13L",Leistungsdaten!F81,IF('Planungstool Heizlast'!$B$4="EU08L",Leistungsdaten!B81,IF('Planungstool Heizlast'!$B$4="EU15L",J81,IF('Planungstool Heizlast'!$B$4="EU20L",N81,""))))*0.9)*'Planungstool Heizlast'!$B$5</f>
        <v>17.064195630886399</v>
      </c>
      <c r="S81" s="1">
        <f>IF('Planungstool Heizlast'!$B$4="EU13L",Leistungsdaten!G81,IF('Planungstool Heizlast'!$B$4="EU08L",Leistungsdaten!C81,IF('Planungstool Heizlast'!$B$4="EU15L",K81,IF('Planungstool Heizlast'!$B$4="EU20L",O81,""))))*$B$256</f>
        <v>6.8360742600167317</v>
      </c>
      <c r="T81" s="1">
        <f t="shared" si="1"/>
        <v>10.228121370869667</v>
      </c>
    </row>
    <row r="82" spans="1:20" x14ac:dyDescent="0.3">
      <c r="A82">
        <v>-8.3159034977555599</v>
      </c>
      <c r="B82">
        <v>8.1879256909567193</v>
      </c>
      <c r="C82">
        <f>IF(A82&lt;'Planungstool Heizlast'!$B$8,'Planungstool Heizlast'!$B$21,IF(A82&gt;15,'Planungstool Heizlast'!$B$20,'Planungstool Heizlast'!$B$19/(15-'Planungstool Heizlast'!$B$8)*(15-Leistungsdaten!A82)+'Planungstool Heizlast'!$B$20))</f>
        <v>9.1309953929648522</v>
      </c>
      <c r="E82">
        <v>-4.3216773058227398</v>
      </c>
      <c r="F82">
        <v>13.357815202255001</v>
      </c>
      <c r="G82">
        <f>IF(E82&lt;'Planungstool Heizlast'!$B$8,'Planungstool Heizlast'!$B$21,IF(E82&gt;15,'Planungstool Heizlast'!$B$20,'Planungstool Heizlast'!$B$19/(15-'Planungstool Heizlast'!$B$8)*(15-Leistungsdaten!E82)+'Planungstool Heizlast'!$B$20))</f>
        <v>7.6597480417710528</v>
      </c>
      <c r="I82">
        <v>-1.8464780607842799</v>
      </c>
      <c r="J82">
        <v>17.103882577965301</v>
      </c>
      <c r="K82">
        <f>IF(I82&lt;'Planungstool Heizlast'!$B$8,'Planungstool Heizlast'!$B$21,IF(I82&gt;15,'Planungstool Heizlast'!$B$20,'Planungstool Heizlast'!$B$19/(15-'Planungstool Heizlast'!$B$8)*(15-Leistungsdaten!I82)+'Planungstool Heizlast'!$B$20))</f>
        <v>6.7480244292488658</v>
      </c>
      <c r="M82">
        <v>-2.1085564067110498</v>
      </c>
      <c r="N82">
        <v>23.4857292823771</v>
      </c>
      <c r="O82">
        <f>IF(M82&lt;'Planungstool Heizlast'!$B$8,'Planungstool Heizlast'!$B$21,IF(M82&gt;15,'Planungstool Heizlast'!$B$20,'Planungstool Heizlast'!$B$19/(15-'Planungstool Heizlast'!$B$8)*(15-Leistungsdaten!M82)+'Planungstool Heizlast'!$B$20))</f>
        <v>6.8445592907518966</v>
      </c>
      <c r="Q82" s="1">
        <f>IF('Planungstool Heizlast'!$B$4="EU13L",Leistungsdaten!E82,IF('Planungstool Heizlast'!$B$4="EU08L",A82,IF('Planungstool Heizlast'!$B$4="EU15L",I82,IF('Planungstool Heizlast'!$B$4="EU20L",M82,""))))</f>
        <v>-1.8464780607842799</v>
      </c>
      <c r="R82" s="1">
        <f>IF(OR('Planungstool Heizlast'!$B$9="Fußbodenheizung 35°C",'Planungstool Heizlast'!$B$9="Niedertemperaturheizkörper 45°C"),IF('Planungstool Heizlast'!$B$4="EU13L",Leistungsdaten!F82,IF('Planungstool Heizlast'!$B$4="EU08L",Leistungsdaten!B82,IF('Planungstool Heizlast'!$B$4="EU15L",J82,IF('Planungstool Heizlast'!$B$4="EU20L",N82,"")))),IF('Planungstool Heizlast'!$B$4="EU13L",Leistungsdaten!F82,IF('Planungstool Heizlast'!$B$4="EU08L",Leistungsdaten!B82,IF('Planungstool Heizlast'!$B$4="EU15L",J82,IF('Planungstool Heizlast'!$B$4="EU20L",N82,""))))*0.9)*'Planungstool Heizlast'!$B$5</f>
        <v>17.103882577965301</v>
      </c>
      <c r="S82" s="1">
        <f>IF('Planungstool Heizlast'!$B$4="EU13L",Leistungsdaten!G82,IF('Planungstool Heizlast'!$B$4="EU08L",Leistungsdaten!C82,IF('Planungstool Heizlast'!$B$4="EU15L",K82,IF('Planungstool Heizlast'!$B$4="EU20L",O82,""))))*$B$256</f>
        <v>6.7480244292488658</v>
      </c>
      <c r="T82" s="1">
        <f t="shared" si="1"/>
        <v>10.355858148716436</v>
      </c>
    </row>
    <row r="83" spans="1:20" x14ac:dyDescent="0.3">
      <c r="A83">
        <v>-8.09700870311584</v>
      </c>
      <c r="B83">
        <v>8.2292557705667804</v>
      </c>
      <c r="C83">
        <f>IF(A83&lt;'Planungstool Heizlast'!$B$8,'Planungstool Heizlast'!$B$21,IF(A83&gt;15,'Planungstool Heizlast'!$B$20,'Planungstool Heizlast'!$B$19/(15-'Planungstool Heizlast'!$B$8)*(15-Leistungsdaten!A83)+'Planungstool Heizlast'!$B$20))</f>
        <v>9.0503669129217723</v>
      </c>
      <c r="E83">
        <v>-4.07975917964046</v>
      </c>
      <c r="F83">
        <v>13.3952440690208</v>
      </c>
      <c r="G83">
        <f>IF(E83&lt;'Planungstool Heizlast'!$B$8,'Planungstool Heizlast'!$B$21,IF(E83&gt;15,'Planungstool Heizlast'!$B$20,'Planungstool Heizlast'!$B$19/(15-'Planungstool Heizlast'!$B$8)*(15-Leistungsdaten!E83)+'Planungstool Heizlast'!$B$20))</f>
        <v>7.5706390666533441</v>
      </c>
      <c r="I83">
        <v>-1.6073669741013299</v>
      </c>
      <c r="J83">
        <v>17.1427157031756</v>
      </c>
      <c r="K83">
        <f>IF(I83&lt;'Planungstool Heizlast'!$B$8,'Planungstool Heizlast'!$B$21,IF(I83&gt;15,'Planungstool Heizlast'!$B$20,'Planungstool Heizlast'!$B$19/(15-'Planungstool Heizlast'!$B$8)*(15-Leistungsdaten!I83)+'Planungstool Heizlast'!$B$20))</f>
        <v>6.6599494089523494</v>
      </c>
      <c r="M83">
        <v>-1.8565332937391299</v>
      </c>
      <c r="N83">
        <v>23.568196294143799</v>
      </c>
      <c r="O83">
        <f>IF(M83&lt;'Planungstool Heizlast'!$B$8,'Planungstool Heizlast'!$B$21,IF(M83&gt;15,'Planungstool Heizlast'!$B$20,'Planungstool Heizlast'!$B$19/(15-'Planungstool Heizlast'!$B$8)*(15-Leistungsdaten!M83)+'Planungstool Heizlast'!$B$20))</f>
        <v>6.751728209190107</v>
      </c>
      <c r="Q83" s="1">
        <f>IF('Planungstool Heizlast'!$B$4="EU13L",Leistungsdaten!E83,IF('Planungstool Heizlast'!$B$4="EU08L",A83,IF('Planungstool Heizlast'!$B$4="EU15L",I83,IF('Planungstool Heizlast'!$B$4="EU20L",M83,""))))</f>
        <v>-1.6073669741013299</v>
      </c>
      <c r="R83" s="1">
        <f>IF(OR('Planungstool Heizlast'!$B$9="Fußbodenheizung 35°C",'Planungstool Heizlast'!$B$9="Niedertemperaturheizkörper 45°C"),IF('Planungstool Heizlast'!$B$4="EU13L",Leistungsdaten!F83,IF('Planungstool Heizlast'!$B$4="EU08L",Leistungsdaten!B83,IF('Planungstool Heizlast'!$B$4="EU15L",J83,IF('Planungstool Heizlast'!$B$4="EU20L",N83,"")))),IF('Planungstool Heizlast'!$B$4="EU13L",Leistungsdaten!F83,IF('Planungstool Heizlast'!$B$4="EU08L",Leistungsdaten!B83,IF('Planungstool Heizlast'!$B$4="EU15L",J83,IF('Planungstool Heizlast'!$B$4="EU20L",N83,""))))*0.9)*'Planungstool Heizlast'!$B$5</f>
        <v>17.1427157031756</v>
      </c>
      <c r="S83" s="1">
        <f>IF('Planungstool Heizlast'!$B$4="EU13L",Leistungsdaten!G83,IF('Planungstool Heizlast'!$B$4="EU08L",Leistungsdaten!C83,IF('Planungstool Heizlast'!$B$4="EU15L",K83,IF('Planungstool Heizlast'!$B$4="EU20L",O83,""))))*$B$256</f>
        <v>6.6599494089523494</v>
      </c>
      <c r="T83" s="1">
        <f t="shared" si="1"/>
        <v>10.48276629422325</v>
      </c>
    </row>
    <row r="84" spans="1:20" x14ac:dyDescent="0.3">
      <c r="A84">
        <v>-7.8780027317063501</v>
      </c>
      <c r="B84">
        <v>8.2705555192111699</v>
      </c>
      <c r="C84">
        <f>IF(A84&lt;'Planungstool Heizlast'!$B$8,'Planungstool Heizlast'!$B$21,IF(A84&gt;15,'Planungstool Heizlast'!$B$20,'Planungstool Heizlast'!$B$19/(15-'Planungstool Heizlast'!$B$8)*(15-Leistungsdaten!A84)+'Planungstool Heizlast'!$B$20))</f>
        <v>8.9696974816355297</v>
      </c>
      <c r="E84">
        <v>-3.8377616300424302</v>
      </c>
      <c r="F84">
        <v>13.431882877639801</v>
      </c>
      <c r="G84">
        <f>IF(E84&lt;'Planungstool Heizlast'!$B$8,'Planungstool Heizlast'!$B$21,IF(E84&gt;15,'Planungstool Heizlast'!$B$20,'Planungstool Heizlast'!$B$19/(15-'Planungstool Heizlast'!$B$8)*(15-Leistungsdaten!E84)+'Planungstool Heizlast'!$B$20))</f>
        <v>7.4815008364347877</v>
      </c>
      <c r="I84">
        <v>-1.3681885920868599</v>
      </c>
      <c r="J84">
        <v>17.180669450902201</v>
      </c>
      <c r="K84">
        <f>IF(I84&lt;'Planungstool Heizlast'!$B$8,'Planungstool Heizlast'!$B$21,IF(I84&gt;15,'Planungstool Heizlast'!$B$20,'Planungstool Heizlast'!$B$19/(15-'Planungstool Heizlast'!$B$8)*(15-Leistungsdaten!I84)+'Planungstool Heizlast'!$B$20))</f>
        <v>6.5718496008562717</v>
      </c>
      <c r="M84">
        <v>-1.60423134983816</v>
      </c>
      <c r="N84">
        <v>23.649210043724398</v>
      </c>
      <c r="O84">
        <f>IF(M84&lt;'Planungstool Heizlast'!$B$8,'Planungstool Heizlast'!$B$21,IF(M84&gt;15,'Planungstool Heizlast'!$B$20,'Planungstool Heizlast'!$B$19/(15-'Planungstool Heizlast'!$B$8)*(15-Leistungsdaten!M84)+'Planungstool Heizlast'!$B$20))</f>
        <v>6.6587944220613098</v>
      </c>
      <c r="Q84" s="1">
        <f>IF('Planungstool Heizlast'!$B$4="EU13L",Leistungsdaten!E84,IF('Planungstool Heizlast'!$B$4="EU08L",A84,IF('Planungstool Heizlast'!$B$4="EU15L",I84,IF('Planungstool Heizlast'!$B$4="EU20L",M84,""))))</f>
        <v>-1.3681885920868599</v>
      </c>
      <c r="R84" s="1">
        <f>IF(OR('Planungstool Heizlast'!$B$9="Fußbodenheizung 35°C",'Planungstool Heizlast'!$B$9="Niedertemperaturheizkörper 45°C"),IF('Planungstool Heizlast'!$B$4="EU13L",Leistungsdaten!F84,IF('Planungstool Heizlast'!$B$4="EU08L",Leistungsdaten!B84,IF('Planungstool Heizlast'!$B$4="EU15L",J84,IF('Planungstool Heizlast'!$B$4="EU20L",N84,"")))),IF('Planungstool Heizlast'!$B$4="EU13L",Leistungsdaten!F84,IF('Planungstool Heizlast'!$B$4="EU08L",Leistungsdaten!B84,IF('Planungstool Heizlast'!$B$4="EU15L",J84,IF('Planungstool Heizlast'!$B$4="EU20L",N84,""))))*0.9)*'Planungstool Heizlast'!$B$5</f>
        <v>17.180669450902201</v>
      </c>
      <c r="S84" s="1">
        <f>IF('Planungstool Heizlast'!$B$4="EU13L",Leistungsdaten!G84,IF('Planungstool Heizlast'!$B$4="EU08L",Leistungsdaten!C84,IF('Planungstool Heizlast'!$B$4="EU15L",K84,IF('Planungstool Heizlast'!$B$4="EU20L",O84,""))))*$B$256</f>
        <v>6.5718496008562717</v>
      </c>
      <c r="T84" s="1">
        <f t="shared" si="1"/>
        <v>10.608819850045929</v>
      </c>
    </row>
    <row r="85" spans="1:20" x14ac:dyDescent="0.3">
      <c r="A85">
        <v>-7.6588865630115501</v>
      </c>
      <c r="B85">
        <v>8.3118187915997002</v>
      </c>
      <c r="C85">
        <f>IF(A85&lt;'Planungstool Heizlast'!$B$8,'Planungstool Heizlast'!$B$21,IF(A85&gt;15,'Planungstool Heizlast'!$B$20,'Planungstool Heizlast'!$B$19/(15-'Planungstool Heizlast'!$B$8)*(15-Leistungsdaten!A85)+'Planungstool Heizlast'!$B$20))</f>
        <v>8.8889874598928795</v>
      </c>
      <c r="E85">
        <v>-3.5956858939723801</v>
      </c>
      <c r="F85">
        <v>13.4677075174945</v>
      </c>
      <c r="G85">
        <f>IF(E85&lt;'Planungstool Heizlast'!$B$8,'Planungstool Heizlast'!$B$21,IF(E85&gt;15,'Planungstool Heizlast'!$B$20,'Planungstool Heizlast'!$B$19/(15-'Planungstool Heizlast'!$B$8)*(15-Leistungsdaten!E85)+'Planungstool Heizlast'!$B$20))</f>
        <v>7.392333806735599</v>
      </c>
      <c r="I85">
        <v>-1.1289440123922201</v>
      </c>
      <c r="J85">
        <v>17.217717728926001</v>
      </c>
      <c r="K85">
        <f>IF(I85&lt;'Planungstool Heizlast'!$B$8,'Planungstool Heizlast'!$B$21,IF(I85&gt;15,'Planungstool Heizlast'!$B$20,'Planungstool Heizlast'!$B$19/(15-'Planungstool Heizlast'!$B$8)*(15-Leistungsdaten!I85)+'Planungstool Heizlast'!$B$20))</f>
        <v>6.4837254092734007</v>
      </c>
      <c r="M85">
        <v>-1.35165012391035</v>
      </c>
      <c r="N85">
        <v>23.7287048853564</v>
      </c>
      <c r="O85">
        <f>IF(M85&lt;'Planungstool Heizlast'!$B$8,'Planungstool Heizlast'!$B$21,IF(M85&gt;15,'Planungstool Heizlast'!$B$20,'Planungstool Heizlast'!$B$19/(15-'Planungstool Heizlast'!$B$8)*(15-Leistungsdaten!M85)+'Planungstool Heizlast'!$B$20))</f>
        <v>6.5657577632065571</v>
      </c>
      <c r="Q85" s="1">
        <f>IF('Planungstool Heizlast'!$B$4="EU13L",Leistungsdaten!E85,IF('Planungstool Heizlast'!$B$4="EU08L",A85,IF('Planungstool Heizlast'!$B$4="EU15L",I85,IF('Planungstool Heizlast'!$B$4="EU20L",M85,""))))</f>
        <v>-1.1289440123922201</v>
      </c>
      <c r="R85" s="1">
        <f>IF(OR('Planungstool Heizlast'!$B$9="Fußbodenheizung 35°C",'Planungstool Heizlast'!$B$9="Niedertemperaturheizkörper 45°C"),IF('Planungstool Heizlast'!$B$4="EU13L",Leistungsdaten!F85,IF('Planungstool Heizlast'!$B$4="EU08L",Leistungsdaten!B85,IF('Planungstool Heizlast'!$B$4="EU15L",J85,IF('Planungstool Heizlast'!$B$4="EU20L",N85,"")))),IF('Planungstool Heizlast'!$B$4="EU13L",Leistungsdaten!F85,IF('Planungstool Heizlast'!$B$4="EU08L",Leistungsdaten!B85,IF('Planungstool Heizlast'!$B$4="EU15L",J85,IF('Planungstool Heizlast'!$B$4="EU20L",N85,""))))*0.9)*'Planungstool Heizlast'!$B$5</f>
        <v>17.217717728926001</v>
      </c>
      <c r="S85" s="1">
        <f>IF('Planungstool Heizlast'!$B$4="EU13L",Leistungsdaten!G85,IF('Planungstool Heizlast'!$B$4="EU08L",Leistungsdaten!C85,IF('Planungstool Heizlast'!$B$4="EU15L",K85,IF('Planungstool Heizlast'!$B$4="EU20L",O85,""))))*$B$256</f>
        <v>6.4837254092734007</v>
      </c>
      <c r="T85" s="1">
        <f t="shared" ref="T85:T148" si="2">R85-S85</f>
        <v>10.7339923196526</v>
      </c>
    </row>
    <row r="86" spans="1:20" x14ac:dyDescent="0.3">
      <c r="A86">
        <v>-7.4396611813995097</v>
      </c>
      <c r="B86">
        <v>8.3530393546787494</v>
      </c>
      <c r="C86">
        <f>IF(A86&lt;'Planungstool Heizlast'!$B$8,'Planungstool Heizlast'!$B$21,IF(A86&gt;15,'Planungstool Heizlast'!$B$20,'Planungstool Heizlast'!$B$19/(15-'Planungstool Heizlast'!$B$8)*(15-Leistungsdaten!A86)+'Planungstool Heizlast'!$B$20))</f>
        <v>8.8082372102794277</v>
      </c>
      <c r="E86">
        <v>-3.3535332144737202</v>
      </c>
      <c r="F86">
        <v>13.5026933529617</v>
      </c>
      <c r="G86">
        <f>IF(E86&lt;'Planungstool Heizlast'!$B$8,'Planungstool Heizlast'!$B$21,IF(E86&gt;15,'Planungstool Heizlast'!$B$20,'Planungstool Heizlast'!$B$19/(15-'Planungstool Heizlast'!$B$8)*(15-Leistungsdaten!E86)+'Planungstool Heizlast'!$B$20))</f>
        <v>7.3031384354227677</v>
      </c>
      <c r="I86">
        <v>-0.88963433968308103</v>
      </c>
      <c r="J86">
        <v>17.253833897855799</v>
      </c>
      <c r="K86">
        <f>IF(I86&lt;'Planungstool Heizlast'!$B$8,'Planungstool Heizlast'!$B$21,IF(I86&gt;15,'Planungstool Heizlast'!$B$20,'Planungstool Heizlast'!$B$19/(15-'Planungstool Heizlast'!$B$8)*(15-Leistungsdaten!I86)+'Planungstool Heizlast'!$B$20))</f>
        <v>6.3955772411001801</v>
      </c>
      <c r="M86">
        <v>-1.09878916485789</v>
      </c>
      <c r="N86">
        <v>23.806613150180599</v>
      </c>
      <c r="O86">
        <f>IF(M86&lt;'Planungstool Heizlast'!$B$8,'Planungstool Heizlast'!$B$21,IF(M86&gt;15,'Planungstool Heizlast'!$B$20,'Planungstool Heizlast'!$B$19/(15-'Planungstool Heizlast'!$B$8)*(15-Leistungsdaten!M86)+'Planungstool Heizlast'!$B$20))</f>
        <v>6.4726180664668913</v>
      </c>
      <c r="Q86" s="1">
        <f>IF('Planungstool Heizlast'!$B$4="EU13L",Leistungsdaten!E86,IF('Planungstool Heizlast'!$B$4="EU08L",A86,IF('Planungstool Heizlast'!$B$4="EU15L",I86,IF('Planungstool Heizlast'!$B$4="EU20L",M86,""))))</f>
        <v>-0.88963433968308103</v>
      </c>
      <c r="R86" s="1">
        <f>IF(OR('Planungstool Heizlast'!$B$9="Fußbodenheizung 35°C",'Planungstool Heizlast'!$B$9="Niedertemperaturheizkörper 45°C"),IF('Planungstool Heizlast'!$B$4="EU13L",Leistungsdaten!F86,IF('Planungstool Heizlast'!$B$4="EU08L",Leistungsdaten!B86,IF('Planungstool Heizlast'!$B$4="EU15L",J86,IF('Planungstool Heizlast'!$B$4="EU20L",N86,"")))),IF('Planungstool Heizlast'!$B$4="EU13L",Leistungsdaten!F86,IF('Planungstool Heizlast'!$B$4="EU08L",Leistungsdaten!B86,IF('Planungstool Heizlast'!$B$4="EU15L",J86,IF('Planungstool Heizlast'!$B$4="EU20L",N86,""))))*0.9)*'Planungstool Heizlast'!$B$5</f>
        <v>17.253833897855799</v>
      </c>
      <c r="S86" s="1">
        <f>IF('Planungstool Heizlast'!$B$4="EU13L",Leistungsdaten!G86,IF('Planungstool Heizlast'!$B$4="EU08L",Leistungsdaten!C86,IF('Planungstool Heizlast'!$B$4="EU15L",K86,IF('Planungstool Heizlast'!$B$4="EU20L",O86,""))))*$B$256</f>
        <v>6.3955772411001801</v>
      </c>
      <c r="T86" s="1">
        <f t="shared" si="2"/>
        <v>10.858256656755618</v>
      </c>
    </row>
    <row r="87" spans="1:20" x14ac:dyDescent="0.3">
      <c r="A87">
        <v>-7.2203275759693</v>
      </c>
      <c r="B87">
        <v>8.3942108861658298</v>
      </c>
      <c r="C87">
        <f>IF(A87&lt;'Planungstool Heizlast'!$B$8,'Planungstool Heizlast'!$B$21,IF(A87&gt;15,'Planungstool Heizlast'!$B$20,'Planungstool Heizlast'!$B$19/(15-'Planungstool Heizlast'!$B$8)*(15-Leistungsdaten!A87)+'Planungstool Heizlast'!$B$20))</f>
        <v>8.7274470971234095</v>
      </c>
      <c r="E87">
        <v>-3.1113048406895398</v>
      </c>
      <c r="F87">
        <v>13.536815212557901</v>
      </c>
      <c r="G87">
        <f>IF(E87&lt;'Planungstool Heizlast'!$B$8,'Planungstool Heizlast'!$B$21,IF(E87&gt;15,'Planungstool Heizlast'!$B$20,'Planungstool Heizlast'!$B$19/(15-'Planungstool Heizlast'!$B$8)*(15-Leistungsdaten!E87)+'Planungstool Heizlast'!$B$20))</f>
        <v>7.2139151826100614</v>
      </c>
      <c r="I87">
        <v>-0.65026068563945405</v>
      </c>
      <c r="J87">
        <v>17.288990760377001</v>
      </c>
      <c r="K87">
        <f>IF(I87&lt;'Planungstool Heizlast'!$B$8,'Planungstool Heizlast'!$B$21,IF(I87&gt;15,'Planungstool Heizlast'!$B$20,'Planungstool Heizlast'!$B$19/(15-'Planungstool Heizlast'!$B$8)*(15-Leistungsdaten!I87)+'Planungstool Heizlast'!$B$20))</f>
        <v>6.3074055058167442</v>
      </c>
      <c r="M87">
        <v>-0.84564802158296204</v>
      </c>
      <c r="N87">
        <v>23.882865085404799</v>
      </c>
      <c r="O87">
        <f>IF(M87&lt;'Planungstool Heizlast'!$B$8,'Planungstool Heizlast'!$B$21,IF(M87&gt;15,'Planungstool Heizlast'!$B$20,'Planungstool Heizlast'!$B$19/(15-'Planungstool Heizlast'!$B$8)*(15-Leistungsdaten!M87)+'Planungstool Heizlast'!$B$20))</f>
        <v>6.3793751656833511</v>
      </c>
      <c r="Q87" s="1">
        <f>IF('Planungstool Heizlast'!$B$4="EU13L",Leistungsdaten!E87,IF('Planungstool Heizlast'!$B$4="EU08L",A87,IF('Planungstool Heizlast'!$B$4="EU15L",I87,IF('Planungstool Heizlast'!$B$4="EU20L",M87,""))))</f>
        <v>-0.65026068563945405</v>
      </c>
      <c r="R87" s="1">
        <f>IF(OR('Planungstool Heizlast'!$B$9="Fußbodenheizung 35°C",'Planungstool Heizlast'!$B$9="Niedertemperaturheizkörper 45°C"),IF('Planungstool Heizlast'!$B$4="EU13L",Leistungsdaten!F87,IF('Planungstool Heizlast'!$B$4="EU08L",Leistungsdaten!B87,IF('Planungstool Heizlast'!$B$4="EU15L",J87,IF('Planungstool Heizlast'!$B$4="EU20L",N87,"")))),IF('Planungstool Heizlast'!$B$4="EU13L",Leistungsdaten!F87,IF('Planungstool Heizlast'!$B$4="EU08L",Leistungsdaten!B87,IF('Planungstool Heizlast'!$B$4="EU15L",J87,IF('Planungstool Heizlast'!$B$4="EU20L",N87,""))))*0.9)*'Planungstool Heizlast'!$B$5</f>
        <v>17.288990760377001</v>
      </c>
      <c r="S87" s="1">
        <f>IF('Planungstool Heizlast'!$B$4="EU13L",Leistungsdaten!G87,IF('Planungstool Heizlast'!$B$4="EU08L",Leistungsdaten!C87,IF('Planungstool Heizlast'!$B$4="EU15L",K87,IF('Planungstool Heizlast'!$B$4="EU20L",O87,""))))*$B$256</f>
        <v>6.3074055058167442</v>
      </c>
      <c r="T87" s="1">
        <f t="shared" si="2"/>
        <v>10.981585254560256</v>
      </c>
    </row>
    <row r="88" spans="1:20" x14ac:dyDescent="0.3">
      <c r="A88">
        <v>-7.0008867404044999</v>
      </c>
      <c r="B88">
        <v>8.4353269730602403</v>
      </c>
      <c r="C88">
        <f>IF(A88&lt;'Planungstool Heizlast'!$B$8,'Planungstool Heizlast'!$B$21,IF(A88&gt;15,'Planungstool Heizlast'!$B$20,'Planungstool Heizlast'!$B$19/(15-'Planungstool Heizlast'!$B$8)*(15-Leistungsdaten!A88)+'Planungstool Heizlast'!$B$20))</f>
        <v>8.6466174864417376</v>
      </c>
      <c r="E88">
        <v>-2.8690020278625799</v>
      </c>
      <c r="F88">
        <v>13.5700473778878</v>
      </c>
      <c r="G88">
        <f>IF(E88&lt;'Planungstool Heizlast'!$B$8,'Planungstool Heizlast'!$B$21,IF(E88&gt;15,'Planungstool Heizlast'!$B$20,'Planungstool Heizlast'!$B$19/(15-'Planungstool Heizlast'!$B$8)*(15-Leistungsdaten!E88)+'Planungstool Heizlast'!$B$20))</f>
        <v>7.1246645106580129</v>
      </c>
      <c r="I88">
        <v>-0.41082416895565999</v>
      </c>
      <c r="J88">
        <v>17.323160550317301</v>
      </c>
      <c r="K88">
        <f>IF(I88&lt;'Planungstool Heizlast'!$B$8,'Planungstool Heizlast'!$B$21,IF(I88&gt;15,'Planungstool Heizlast'!$B$20,'Planungstool Heizlast'!$B$19/(15-'Planungstool Heizlast'!$B$8)*(15-Leistungsdaten!I88)+'Planungstool Heizlast'!$B$20))</f>
        <v>6.2192106154869009</v>
      </c>
      <c r="M88">
        <v>-0.59222624298776105</v>
      </c>
      <c r="N88">
        <v>23.957388791639001</v>
      </c>
      <c r="O88">
        <f>IF(M88&lt;'Planungstool Heizlast'!$B$8,'Planungstool Heizlast'!$B$21,IF(M88&gt;15,'Planungstool Heizlast'!$B$20,'Planungstool Heizlast'!$B$19/(15-'Planungstool Heizlast'!$B$8)*(15-Leistungsdaten!M88)+'Planungstool Heizlast'!$B$20))</f>
        <v>6.2860288946969831</v>
      </c>
      <c r="Q88" s="1">
        <f>IF('Planungstool Heizlast'!$B$4="EU13L",Leistungsdaten!E88,IF('Planungstool Heizlast'!$B$4="EU08L",A88,IF('Planungstool Heizlast'!$B$4="EU15L",I88,IF('Planungstool Heizlast'!$B$4="EU20L",M88,""))))</f>
        <v>-0.41082416895565999</v>
      </c>
      <c r="R88" s="1">
        <f>IF(OR('Planungstool Heizlast'!$B$9="Fußbodenheizung 35°C",'Planungstool Heizlast'!$B$9="Niedertemperaturheizkörper 45°C"),IF('Planungstool Heizlast'!$B$4="EU13L",Leistungsdaten!F88,IF('Planungstool Heizlast'!$B$4="EU08L",Leistungsdaten!B88,IF('Planungstool Heizlast'!$B$4="EU15L",J88,IF('Planungstool Heizlast'!$B$4="EU20L",N88,"")))),IF('Planungstool Heizlast'!$B$4="EU13L",Leistungsdaten!F88,IF('Planungstool Heizlast'!$B$4="EU08L",Leistungsdaten!B88,IF('Planungstool Heizlast'!$B$4="EU15L",J88,IF('Planungstool Heizlast'!$B$4="EU20L",N88,""))))*0.9)*'Planungstool Heizlast'!$B$5</f>
        <v>17.323160550317301</v>
      </c>
      <c r="S88" s="1">
        <f>IF('Planungstool Heizlast'!$B$4="EU13L",Leistungsdaten!G88,IF('Planungstool Heizlast'!$B$4="EU08L",Leistungsdaten!C88,IF('Planungstool Heizlast'!$B$4="EU15L",K88,IF('Planungstool Heizlast'!$B$4="EU20L",O88,""))))*$B$256</f>
        <v>6.2192106154869009</v>
      </c>
      <c r="T88" s="1">
        <f t="shared" si="2"/>
        <v>11.1039499348304</v>
      </c>
    </row>
    <row r="89" spans="1:20" x14ac:dyDescent="0.3">
      <c r="A89">
        <v>-6.7813396728328099</v>
      </c>
      <c r="B89">
        <v>8.4763811101298803</v>
      </c>
      <c r="C89">
        <f>IF(A89&lt;'Planungstool Heizlast'!$B$8,'Planungstool Heizlast'!$B$21,IF(A89&gt;15,'Planungstool Heizlast'!$B$20,'Planungstool Heizlast'!$B$19/(15-'Planungstool Heizlast'!$B$8)*(15-Leistungsdaten!A89)+'Planungstool Heizlast'!$B$20))</f>
        <v>8.5657487458882873</v>
      </c>
      <c r="E89">
        <v>-2.6266260373353001</v>
      </c>
      <c r="F89">
        <v>13.6023635723939</v>
      </c>
      <c r="G89">
        <f>IF(E89&lt;'Planungstool Heizlast'!$B$8,'Planungstool Heizlast'!$B$21,IF(E89&gt;15,'Planungstool Heizlast'!$B$20,'Planungstool Heizlast'!$B$19/(15-'Planungstool Heizlast'!$B$8)*(15-Leistungsdaten!E89)+'Planungstool Heizlast'!$B$20))</f>
        <v>7.0353868841739517</v>
      </c>
      <c r="I89">
        <v>-0.171325915340345</v>
      </c>
      <c r="J89">
        <v>17.356314921524799</v>
      </c>
      <c r="K89">
        <f>IF(I89&lt;'Planungstool Heizlast'!$B$8,'Planungstool Heizlast'!$B$21,IF(I89&gt;15,'Planungstool Heizlast'!$B$20,'Planungstool Heizlast'!$B$19/(15-'Planungstool Heizlast'!$B$8)*(15-Leistungsdaten!I89)+'Planungstool Heizlast'!$B$20))</f>
        <v>6.1309929847581399</v>
      </c>
      <c r="M89">
        <v>-0.33852337797448201</v>
      </c>
      <c r="N89">
        <v>24.0301101583497</v>
      </c>
      <c r="O89">
        <f>IF(M89&lt;'Planungstool Heizlast'!$B$8,'Planungstool Heizlast'!$B$21,IF(M89&gt;15,'Planungstool Heizlast'!$B$20,'Planungstool Heizlast'!$B$19/(15-'Planungstool Heizlast'!$B$8)*(15-Leistungsdaten!M89)+'Planungstool Heizlast'!$B$20))</f>
        <v>6.1925790873488307</v>
      </c>
      <c r="Q89" s="1">
        <f>IF('Planungstool Heizlast'!$B$4="EU13L",Leistungsdaten!E89,IF('Planungstool Heizlast'!$B$4="EU08L",A89,IF('Planungstool Heizlast'!$B$4="EU15L",I89,IF('Planungstool Heizlast'!$B$4="EU20L",M89,""))))</f>
        <v>-0.171325915340345</v>
      </c>
      <c r="R89" s="1">
        <f>IF(OR('Planungstool Heizlast'!$B$9="Fußbodenheizung 35°C",'Planungstool Heizlast'!$B$9="Niedertemperaturheizkörper 45°C"),IF('Planungstool Heizlast'!$B$4="EU13L",Leistungsdaten!F89,IF('Planungstool Heizlast'!$B$4="EU08L",Leistungsdaten!B89,IF('Planungstool Heizlast'!$B$4="EU15L",J89,IF('Planungstool Heizlast'!$B$4="EU20L",N89,"")))),IF('Planungstool Heizlast'!$B$4="EU13L",Leistungsdaten!F89,IF('Planungstool Heizlast'!$B$4="EU08L",Leistungsdaten!B89,IF('Planungstool Heizlast'!$B$4="EU15L",J89,IF('Planungstool Heizlast'!$B$4="EU20L",N89,""))))*0.9)*'Planungstool Heizlast'!$B$5</f>
        <v>17.356314921524799</v>
      </c>
      <c r="S89" s="1">
        <f>IF('Planungstool Heizlast'!$B$4="EU13L",Leistungsdaten!G89,IF('Planungstool Heizlast'!$B$4="EU08L",Leistungsdaten!C89,IF('Planungstool Heizlast'!$B$4="EU15L",K89,IF('Planungstool Heizlast'!$B$4="EU20L",O89,""))))*$B$256</f>
        <v>6.1309929847581399</v>
      </c>
      <c r="T89" s="1">
        <f t="shared" si="2"/>
        <v>11.225321936766658</v>
      </c>
    </row>
    <row r="90" spans="1:20" x14ac:dyDescent="0.3">
      <c r="A90">
        <v>-6.5616873756915997</v>
      </c>
      <c r="B90">
        <v>8.5173666983735501</v>
      </c>
      <c r="C90">
        <f>IF(A90&lt;'Planungstool Heizlast'!$B$8,'Planungstool Heizlast'!$B$21,IF(A90&gt;15,'Planungstool Heizlast'!$B$20,'Planungstool Heizlast'!$B$19/(15-'Planungstool Heizlast'!$B$8)*(15-Leistungsdaten!A90)+'Planungstool Heizlast'!$B$20))</f>
        <v>8.48484124470437</v>
      </c>
      <c r="E90">
        <v>-2.3841781365497798</v>
      </c>
      <c r="F90">
        <v>13.633736949904</v>
      </c>
      <c r="G90">
        <f>IF(E90&lt;'Planungstool Heizlast'!$B$8,'Planungstool Heizlast'!$B$21,IF(E90&gt;15,'Planungstool Heizlast'!$B$20,'Planungstool Heizlast'!$B$19/(15-'Planungstool Heizlast'!$B$8)*(15-Leistungsdaten!E90)+'Planungstool Heizlast'!$B$20))</f>
        <v>6.9460827700119578</v>
      </c>
      <c r="I90">
        <v>6.8232942483503894E-2</v>
      </c>
      <c r="J90">
        <v>17.412012029911601</v>
      </c>
      <c r="K90">
        <f>IF(I90&lt;'Planungstool Heizlast'!$B$8,'Planungstool Heizlast'!$B$21,IF(I90&gt;15,'Planungstool Heizlast'!$B$20,'Planungstool Heizlast'!$B$19/(15-'Planungstool Heizlast'!$B$8)*(15-Leistungsdaten!I90)+'Planungstool Heizlast'!$B$20))</f>
        <v>6.0427530308616388</v>
      </c>
      <c r="M90">
        <v>-8.4538975445324405E-2</v>
      </c>
      <c r="N90">
        <v>24.100952797375498</v>
      </c>
      <c r="O90">
        <f>IF(M90&lt;'Planungstool Heizlast'!$B$8,'Planungstool Heizlast'!$B$21,IF(M90&gt;15,'Planungstool Heizlast'!$B$20,'Planungstool Heizlast'!$B$19/(15-'Planungstool Heizlast'!$B$8)*(15-Leistungsdaten!M90)+'Planungstool Heizlast'!$B$20))</f>
        <v>6.0990255774799413</v>
      </c>
      <c r="Q90" s="1">
        <f>IF('Planungstool Heizlast'!$B$4="EU13L",Leistungsdaten!E90,IF('Planungstool Heizlast'!$B$4="EU08L",A90,IF('Planungstool Heizlast'!$B$4="EU15L",I90,IF('Planungstool Heizlast'!$B$4="EU20L",M90,""))))</f>
        <v>6.8232942483503894E-2</v>
      </c>
      <c r="R90" s="1">
        <f>IF(OR('Planungstool Heizlast'!$B$9="Fußbodenheizung 35°C",'Planungstool Heizlast'!$B$9="Niedertemperaturheizkörper 45°C"),IF('Planungstool Heizlast'!$B$4="EU13L",Leistungsdaten!F90,IF('Planungstool Heizlast'!$B$4="EU08L",Leistungsdaten!B90,IF('Planungstool Heizlast'!$B$4="EU15L",J90,IF('Planungstool Heizlast'!$B$4="EU20L",N90,"")))),IF('Planungstool Heizlast'!$B$4="EU13L",Leistungsdaten!F90,IF('Planungstool Heizlast'!$B$4="EU08L",Leistungsdaten!B90,IF('Planungstool Heizlast'!$B$4="EU15L",J90,IF('Planungstool Heizlast'!$B$4="EU20L",N90,""))))*0.9)*'Planungstool Heizlast'!$B$5</f>
        <v>17.412012029911601</v>
      </c>
      <c r="S90" s="1">
        <f>IF('Planungstool Heizlast'!$B$4="EU13L",Leistungsdaten!G90,IF('Planungstool Heizlast'!$B$4="EU08L",Leistungsdaten!C90,IF('Planungstool Heizlast'!$B$4="EU15L",K90,IF('Planungstool Heizlast'!$B$4="EU20L",O90,""))))*$B$256</f>
        <v>6.0427530308616388</v>
      </c>
      <c r="T90" s="1">
        <f t="shared" si="2"/>
        <v>11.369258999049961</v>
      </c>
    </row>
    <row r="91" spans="1:20" x14ac:dyDescent="0.3">
      <c r="A91">
        <v>-6.3419308555991396</v>
      </c>
      <c r="B91">
        <v>8.5582770434587001</v>
      </c>
      <c r="C91">
        <f>IF(A91&lt;'Planungstool Heizlast'!$B$8,'Planungstool Heizlast'!$B$21,IF(A91&gt;15,'Planungstool Heizlast'!$B$20,'Planungstool Heizlast'!$B$19/(15-'Planungstool Heizlast'!$B$8)*(15-Leistungsdaten!A91)+'Planungstool Heizlast'!$B$20))</f>
        <v>8.4038953536713059</v>
      </c>
      <c r="E91">
        <v>-2.1416595990478098</v>
      </c>
      <c r="F91">
        <v>13.6641400829741</v>
      </c>
      <c r="G91">
        <f>IF(E91&lt;'Planungstool Heizlast'!$B$8,'Planungstool Heizlast'!$B$21,IF(E91&gt;15,'Planungstool Heizlast'!$B$20,'Planungstool Heizlast'!$B$19/(15-'Planungstool Heizlast'!$B$8)*(15-Leistungsdaten!E91)+'Planungstool Heizlast'!$B$20))</f>
        <v>6.8567526372729031</v>
      </c>
      <c r="I91">
        <v>0.30785126477858998</v>
      </c>
      <c r="J91">
        <v>17.528085744587401</v>
      </c>
      <c r="K91">
        <f>IF(I91&lt;'Planungstool Heizlast'!$B$8,'Planungstool Heizlast'!$B$21,IF(I91&gt;15,'Planungstool Heizlast'!$B$20,'Planungstool Heizlast'!$B$19/(15-'Planungstool Heizlast'!$B$8)*(15-Leistungsdaten!I91)+'Planungstool Heizlast'!$B$20))</f>
        <v>5.954491173612249</v>
      </c>
      <c r="M91">
        <v>0.169727415697526</v>
      </c>
      <c r="N91">
        <v>24.2828076290936</v>
      </c>
      <c r="O91">
        <f>IF(M91&lt;'Planungstool Heizlast'!$B$8,'Planungstool Heizlast'!$B$21,IF(M91&gt;15,'Planungstool Heizlast'!$B$20,'Planungstool Heizlast'!$B$19/(15-'Planungstool Heizlast'!$B$8)*(15-Leistungsdaten!M91)+'Planungstool Heizlast'!$B$20))</f>
        <v>6.0053681989313565</v>
      </c>
      <c r="Q91" s="1">
        <f>IF('Planungstool Heizlast'!$B$4="EU13L",Leistungsdaten!E91,IF('Planungstool Heizlast'!$B$4="EU08L",A91,IF('Planungstool Heizlast'!$B$4="EU15L",I91,IF('Planungstool Heizlast'!$B$4="EU20L",M91,""))))</f>
        <v>0.30785126477858998</v>
      </c>
      <c r="R91" s="1">
        <f>IF(OR('Planungstool Heizlast'!$B$9="Fußbodenheizung 35°C",'Planungstool Heizlast'!$B$9="Niedertemperaturheizkörper 45°C"),IF('Planungstool Heizlast'!$B$4="EU13L",Leistungsdaten!F91,IF('Planungstool Heizlast'!$B$4="EU08L",Leistungsdaten!B91,IF('Planungstool Heizlast'!$B$4="EU15L",J91,IF('Planungstool Heizlast'!$B$4="EU20L",N91,"")))),IF('Planungstool Heizlast'!$B$4="EU13L",Leistungsdaten!F91,IF('Planungstool Heizlast'!$B$4="EU08L",Leistungsdaten!B91,IF('Planungstool Heizlast'!$B$4="EU15L",J91,IF('Planungstool Heizlast'!$B$4="EU20L",N91,""))))*0.9)*'Planungstool Heizlast'!$B$5</f>
        <v>17.528085744587401</v>
      </c>
      <c r="S91" s="1">
        <f>IF('Planungstool Heizlast'!$B$4="EU13L",Leistungsdaten!G91,IF('Planungstool Heizlast'!$B$4="EU08L",Leistungsdaten!C91,IF('Planungstool Heizlast'!$B$4="EU15L",K91,IF('Planungstool Heizlast'!$B$4="EU20L",O91,""))))*$B$256</f>
        <v>5.954491173612249</v>
      </c>
      <c r="T91" s="1">
        <f t="shared" si="2"/>
        <v>11.573594570975152</v>
      </c>
    </row>
    <row r="92" spans="1:20" x14ac:dyDescent="0.3">
      <c r="A92">
        <v>-6.1220711232313398</v>
      </c>
      <c r="B92">
        <v>8.5991053541340801</v>
      </c>
      <c r="C92">
        <f>IF(A92&lt;'Planungstool Heizlast'!$B$8,'Planungstool Heizlast'!$B$21,IF(A92&gt;15,'Planungstool Heizlast'!$B$20,'Planungstool Heizlast'!$B$19/(15-'Planungstool Heizlast'!$B$8)*(15-Leistungsdaten!A92)+'Planungstool Heizlast'!$B$20))</f>
        <v>8.3229114450650261</v>
      </c>
      <c r="E92">
        <v>-1.8990717044708401</v>
      </c>
      <c r="F92">
        <v>13.693544951023901</v>
      </c>
      <c r="G92">
        <f>IF(E92&lt;'Planungstool Heizlast'!$B$8,'Planungstool Heizlast'!$B$21,IF(E92&gt;15,'Planungstool Heizlast'!$B$20,'Planungstool Heizlast'!$B$19/(15-'Planungstool Heizlast'!$B$8)*(15-Leistungsdaten!E92)+'Planungstool Heizlast'!$B$20))</f>
        <v>6.7673969573044293</v>
      </c>
      <c r="I92">
        <v>0.54752790479328906</v>
      </c>
      <c r="J92">
        <v>17.646588790068201</v>
      </c>
      <c r="K92">
        <f>IF(I92&lt;'Planungstool Heizlast'!$B$8,'Planungstool Heizlast'!$B$21,IF(I92&gt;15,'Planungstool Heizlast'!$B$20,'Planungstool Heizlast'!$B$19/(15-'Planungstool Heizlast'!$B$8)*(15-Leistungsdaten!I92)+'Planungstool Heizlast'!$B$20))</f>
        <v>5.8662078354085052</v>
      </c>
      <c r="M92">
        <v>0.42427624655187601</v>
      </c>
      <c r="N92">
        <v>24.525700469873001</v>
      </c>
      <c r="O92">
        <f>IF(M92&lt;'Planungstool Heizlast'!$B$8,'Planungstool Heizlast'!$B$21,IF(M92&gt;15,'Planungstool Heizlast'!$B$20,'Planungstool Heizlast'!$B$19/(15-'Planungstool Heizlast'!$B$8)*(15-Leistungsdaten!M92)+'Planungstool Heizlast'!$B$20))</f>
        <v>5.9116067855441194</v>
      </c>
      <c r="Q92" s="1">
        <f>IF('Planungstool Heizlast'!$B$4="EU13L",Leistungsdaten!E92,IF('Planungstool Heizlast'!$B$4="EU08L",A92,IF('Planungstool Heizlast'!$B$4="EU15L",I92,IF('Planungstool Heizlast'!$B$4="EU20L",M92,""))))</f>
        <v>0.54752790479328906</v>
      </c>
      <c r="R92" s="1">
        <f>IF(OR('Planungstool Heizlast'!$B$9="Fußbodenheizung 35°C",'Planungstool Heizlast'!$B$9="Niedertemperaturheizkörper 45°C"),IF('Planungstool Heizlast'!$B$4="EU13L",Leistungsdaten!F92,IF('Planungstool Heizlast'!$B$4="EU08L",Leistungsdaten!B92,IF('Planungstool Heizlast'!$B$4="EU15L",J92,IF('Planungstool Heizlast'!$B$4="EU20L",N92,"")))),IF('Planungstool Heizlast'!$B$4="EU13L",Leistungsdaten!F92,IF('Planungstool Heizlast'!$B$4="EU08L",Leistungsdaten!B92,IF('Planungstool Heizlast'!$B$4="EU15L",J92,IF('Planungstool Heizlast'!$B$4="EU20L",N92,""))))*0.9)*'Planungstool Heizlast'!$B$5</f>
        <v>17.646588790068201</v>
      </c>
      <c r="S92" s="1">
        <f>IF('Planungstool Heizlast'!$B$4="EU13L",Leistungsdaten!G92,IF('Planungstool Heizlast'!$B$4="EU08L",Leistungsdaten!C92,IF('Planungstool Heizlast'!$B$4="EU15L",K92,IF('Planungstool Heizlast'!$B$4="EU20L",O92,""))))*$B$256</f>
        <v>5.8662078354085052</v>
      </c>
      <c r="T92" s="1">
        <f t="shared" si="2"/>
        <v>11.780380954659694</v>
      </c>
    </row>
    <row r="93" spans="1:20" x14ac:dyDescent="0.3">
      <c r="A93">
        <v>-5.9021091932039296</v>
      </c>
      <c r="B93">
        <v>8.6398447406172796</v>
      </c>
      <c r="C93">
        <f>IF(A93&lt;'Planungstool Heizlast'!$B$8,'Planungstool Heizlast'!$B$21,IF(A93&gt;15,'Planungstool Heizlast'!$B$20,'Planungstool Heizlast'!$B$19/(15-'Planungstool Heizlast'!$B$8)*(15-Leistungsdaten!A93)+'Planungstool Heizlast'!$B$20))</f>
        <v>8.2418898926126598</v>
      </c>
      <c r="E93">
        <v>-1.65641573856001</v>
      </c>
      <c r="F93">
        <v>13.7219229282629</v>
      </c>
      <c r="G93">
        <f>IF(E93&lt;'Planungstool Heizlast'!$B$8,'Planungstool Heizlast'!$B$21,IF(E93&gt;15,'Planungstool Heizlast'!$B$20,'Planungstool Heizlast'!$B$19/(15-'Planungstool Heizlast'!$B$8)*(15-Leistungsdaten!E93)+'Planungstool Heizlast'!$B$20))</f>
        <v>6.6780162037009569</v>
      </c>
      <c r="I93">
        <v>0.78726170876165003</v>
      </c>
      <c r="J93">
        <v>17.7675979557307</v>
      </c>
      <c r="K93">
        <f>IF(I93&lt;'Planungstool Heizlast'!$B$8,'Planungstool Heizlast'!$B$21,IF(I93&gt;15,'Planungstool Heizlast'!$B$20,'Planungstool Heizlast'!$B$19/(15-'Planungstool Heizlast'!$B$8)*(15-Leistungsdaten!I93)+'Planungstool Heizlast'!$B$20))</f>
        <v>5.7779034412326249</v>
      </c>
      <c r="M93">
        <v>0.67910796821553199</v>
      </c>
      <c r="N93">
        <v>24.774863397441099</v>
      </c>
      <c r="O93">
        <f>IF(M93&lt;'Planungstool Heizlast'!$B$8,'Planungstool Heizlast'!$B$21,IF(M93&gt;15,'Planungstool Heizlast'!$B$20,'Planungstool Heizlast'!$B$19/(15-'Planungstool Heizlast'!$B$8)*(15-Leistungsdaten!M93)+'Planungstool Heizlast'!$B$20))</f>
        <v>5.8177411711592759</v>
      </c>
      <c r="Q93" s="1">
        <f>IF('Planungstool Heizlast'!$B$4="EU13L",Leistungsdaten!E93,IF('Planungstool Heizlast'!$B$4="EU08L",A93,IF('Planungstool Heizlast'!$B$4="EU15L",I93,IF('Planungstool Heizlast'!$B$4="EU20L",M93,""))))</f>
        <v>0.78726170876165003</v>
      </c>
      <c r="R93" s="1">
        <f>IF(OR('Planungstool Heizlast'!$B$9="Fußbodenheizung 35°C",'Planungstool Heizlast'!$B$9="Niedertemperaturheizkörper 45°C"),IF('Planungstool Heizlast'!$B$4="EU13L",Leistungsdaten!F93,IF('Planungstool Heizlast'!$B$4="EU08L",Leistungsdaten!B93,IF('Planungstool Heizlast'!$B$4="EU15L",J93,IF('Planungstool Heizlast'!$B$4="EU20L",N93,"")))),IF('Planungstool Heizlast'!$B$4="EU13L",Leistungsdaten!F93,IF('Planungstool Heizlast'!$B$4="EU08L",Leistungsdaten!B93,IF('Planungstool Heizlast'!$B$4="EU15L",J93,IF('Planungstool Heizlast'!$B$4="EU20L",N93,""))))*0.9)*'Planungstool Heizlast'!$B$5</f>
        <v>17.7675979557307</v>
      </c>
      <c r="S93" s="1">
        <f>IF('Planungstool Heizlast'!$B$4="EU13L",Leistungsdaten!G93,IF('Planungstool Heizlast'!$B$4="EU08L",Leistungsdaten!C93,IF('Planungstool Heizlast'!$B$4="EU15L",K93,IF('Planungstool Heizlast'!$B$4="EU20L",O93,""))))*$B$256</f>
        <v>5.7779034412326249</v>
      </c>
      <c r="T93" s="1">
        <f t="shared" si="2"/>
        <v>11.989694514498076</v>
      </c>
    </row>
    <row r="94" spans="1:20" x14ac:dyDescent="0.3">
      <c r="A94">
        <v>-5.6820460839597802</v>
      </c>
      <c r="B94">
        <v>8.6804882129565595</v>
      </c>
      <c r="C94">
        <f>IF(A94&lt;'Planungstool Heizlast'!$B$8,'Planungstool Heizlast'!$B$21,IF(A94&gt;15,'Planungstool Heizlast'!$B$20,'Planungstool Heizlast'!$B$19/(15-'Planungstool Heizlast'!$B$8)*(15-Leistungsdaten!A94)+'Planungstool Heizlast'!$B$20))</f>
        <v>8.1608310714510424</v>
      </c>
      <c r="E94">
        <v>-1.41369299315612</v>
      </c>
      <c r="F94">
        <v>13.7492447714039</v>
      </c>
      <c r="G94">
        <f>IF(E94&lt;'Planungstool Heizlast'!$B$8,'Planungstool Heizlast'!$B$21,IF(E94&gt;15,'Planungstool Heizlast'!$B$20,'Planungstool Heizlast'!$B$19/(15-'Planungstool Heizlast'!$B$8)*(15-Leistungsdaten!E94)+'Planungstool Heizlast'!$B$20))</f>
        <v>6.5886108523036793</v>
      </c>
      <c r="I94">
        <v>1.0270515159033999</v>
      </c>
      <c r="J94">
        <v>17.891192189459101</v>
      </c>
      <c r="K94">
        <f>IF(I94&lt;'Planungstool Heizlast'!$B$8,'Planungstool Heizlast'!$B$21,IF(I94&gt;15,'Planungstool Heizlast'!$B$20,'Planungstool Heizlast'!$B$19/(15-'Planungstool Heizlast'!$B$8)*(15-Leistungsdaten!I94)+'Planungstool Heizlast'!$B$20))</f>
        <v>5.6895784186505018</v>
      </c>
      <c r="M94">
        <v>0.93422303178630395</v>
      </c>
      <c r="N94">
        <v>25.030515898938301</v>
      </c>
      <c r="O94">
        <f>IF(M94&lt;'Planungstool Heizlast'!$B$8,'Planungstool Heizlast'!$B$21,IF(M94&gt;15,'Planungstool Heizlast'!$B$20,'Planungstool Heizlast'!$B$19/(15-'Planungstool Heizlast'!$B$8)*(15-Leistungsdaten!M94)+'Planungstool Heizlast'!$B$20))</f>
        <v>5.7237711896178673</v>
      </c>
      <c r="Q94" s="1">
        <f>IF('Planungstool Heizlast'!$B$4="EU13L",Leistungsdaten!E94,IF('Planungstool Heizlast'!$B$4="EU08L",A94,IF('Planungstool Heizlast'!$B$4="EU15L",I94,IF('Planungstool Heizlast'!$B$4="EU20L",M94,""))))</f>
        <v>1.0270515159033999</v>
      </c>
      <c r="R94" s="1">
        <f>IF(OR('Planungstool Heizlast'!$B$9="Fußbodenheizung 35°C",'Planungstool Heizlast'!$B$9="Niedertemperaturheizkörper 45°C"),IF('Planungstool Heizlast'!$B$4="EU13L",Leistungsdaten!F94,IF('Planungstool Heizlast'!$B$4="EU08L",Leistungsdaten!B94,IF('Planungstool Heizlast'!$B$4="EU15L",J94,IF('Planungstool Heizlast'!$B$4="EU20L",N94,"")))),IF('Planungstool Heizlast'!$B$4="EU13L",Leistungsdaten!F94,IF('Planungstool Heizlast'!$B$4="EU08L",Leistungsdaten!B94,IF('Planungstool Heizlast'!$B$4="EU15L",J94,IF('Planungstool Heizlast'!$B$4="EU20L",N94,""))))*0.9)*'Planungstool Heizlast'!$B$5</f>
        <v>17.891192189459101</v>
      </c>
      <c r="S94" s="1">
        <f>IF('Planungstool Heizlast'!$B$4="EU13L",Leistungsdaten!G94,IF('Planungstool Heizlast'!$B$4="EU08L",Leistungsdaten!C94,IF('Planungstool Heizlast'!$B$4="EU15L",K94,IF('Planungstool Heizlast'!$B$4="EU20L",O94,""))))*$B$256</f>
        <v>5.6895784186505018</v>
      </c>
      <c r="T94" s="1">
        <f t="shared" si="2"/>
        <v>12.201613770808599</v>
      </c>
    </row>
    <row r="95" spans="1:20" x14ac:dyDescent="0.3">
      <c r="A95">
        <v>-5.4618828176612997</v>
      </c>
      <c r="B95">
        <v>8.7210286793668708</v>
      </c>
      <c r="C95">
        <f>IF(A95&lt;'Planungstool Heizlast'!$B$8,'Planungstool Heizlast'!$B$21,IF(A95&gt;15,'Planungstool Heizlast'!$B$20,'Planungstool Heizlast'!$B$19/(15-'Planungstool Heizlast'!$B$8)*(15-Leistungsdaten!A95)+'Planungstool Heizlast'!$B$20))</f>
        <v>8.0797353580870794</v>
      </c>
      <c r="E95">
        <v>-1.1709047661996499</v>
      </c>
      <c r="F95">
        <v>13.775480607161199</v>
      </c>
      <c r="G95">
        <f>IF(E95&lt;'Planungstool Heizlast'!$B$8,'Planungstool Heizlast'!$B$21,IF(E95&gt;15,'Planungstool Heizlast'!$B$20,'Planungstool Heizlast'!$B$19/(15-'Planungstool Heizlast'!$B$8)*(15-Leistungsdaten!E95)+'Planungstool Heizlast'!$B$20))</f>
        <v>6.4991813812005699</v>
      </c>
      <c r="I95">
        <v>1.26689615842394</v>
      </c>
      <c r="J95">
        <v>18.017452649538999</v>
      </c>
      <c r="K95">
        <f>IF(I95&lt;'Planungstool Heizlast'!$B$8,'Planungstool Heizlast'!$B$21,IF(I95&gt;15,'Planungstool Heizlast'!$B$20,'Planungstool Heizlast'!$B$19/(15-'Planungstool Heizlast'!$B$8)*(15-Leistungsdaten!I95)+'Planungstool Heizlast'!$B$20))</f>
        <v>5.601233197811716</v>
      </c>
      <c r="M95">
        <v>1.18962188836199</v>
      </c>
      <c r="N95">
        <v>25.292884853564399</v>
      </c>
      <c r="O95">
        <f>IF(M95&lt;'Planungstool Heizlast'!$B$8,'Planungstool Heizlast'!$B$21,IF(M95&gt;15,'Planungstool Heizlast'!$B$20,'Planungstool Heizlast'!$B$19/(15-'Planungstool Heizlast'!$B$8)*(15-Leistungsdaten!M95)+'Planungstool Heizlast'!$B$20))</f>
        <v>5.6296966747609423</v>
      </c>
      <c r="Q95" s="1">
        <f>IF('Planungstool Heizlast'!$B$4="EU13L",Leistungsdaten!E95,IF('Planungstool Heizlast'!$B$4="EU08L",A95,IF('Planungstool Heizlast'!$B$4="EU15L",I95,IF('Planungstool Heizlast'!$B$4="EU20L",M95,""))))</f>
        <v>1.26689615842394</v>
      </c>
      <c r="R95" s="1">
        <f>IF(OR('Planungstool Heizlast'!$B$9="Fußbodenheizung 35°C",'Planungstool Heizlast'!$B$9="Niedertemperaturheizkörper 45°C"),IF('Planungstool Heizlast'!$B$4="EU13L",Leistungsdaten!F95,IF('Planungstool Heizlast'!$B$4="EU08L",Leistungsdaten!B95,IF('Planungstool Heizlast'!$B$4="EU15L",J95,IF('Planungstool Heizlast'!$B$4="EU20L",N95,"")))),IF('Planungstool Heizlast'!$B$4="EU13L",Leistungsdaten!F95,IF('Planungstool Heizlast'!$B$4="EU08L",Leistungsdaten!B95,IF('Planungstool Heizlast'!$B$4="EU15L",J95,IF('Planungstool Heizlast'!$B$4="EU20L",N95,""))))*0.9)*'Planungstool Heizlast'!$B$5</f>
        <v>18.017452649538999</v>
      </c>
      <c r="S95" s="1">
        <f>IF('Planungstool Heizlast'!$B$4="EU13L",Leistungsdaten!G95,IF('Planungstool Heizlast'!$B$4="EU08L",Leistungsdaten!C95,IF('Planungstool Heizlast'!$B$4="EU15L",K95,IF('Planungstool Heizlast'!$B$4="EU20L",O95,""))))*$B$256</f>
        <v>5.601233197811716</v>
      </c>
      <c r="T95" s="1">
        <f t="shared" si="2"/>
        <v>12.416219451727283</v>
      </c>
    </row>
    <row r="96" spans="1:20" x14ac:dyDescent="0.3">
      <c r="A96">
        <v>-5.2416204200877399</v>
      </c>
      <c r="B96">
        <v>8.7614589445395694</v>
      </c>
      <c r="C96">
        <f>IF(A96&lt;'Planungstool Heizlast'!$B$8,'Planungstool Heizlast'!$B$21,IF(A96&gt;15,'Planungstool Heizlast'!$B$20,'Planungstool Heizlast'!$B$19/(15-'Planungstool Heizlast'!$B$8)*(15-Leistungsdaten!A96)+'Planungstool Heizlast'!$B$20))</f>
        <v>7.9986031303599177</v>
      </c>
      <c r="E96">
        <v>-0.928052361730756</v>
      </c>
      <c r="F96">
        <v>13.8005999195315</v>
      </c>
      <c r="G96">
        <f>IF(E96&lt;'Planungstool Heizlast'!$B$8,'Planungstool Heizlast'!$B$21,IF(E96&gt;15,'Planungstool Heizlast'!$B$20,'Planungstool Heizlast'!$B$19/(15-'Planungstool Heizlast'!$B$8)*(15-Leistungsdaten!E96)+'Planungstool Heizlast'!$B$20))</f>
        <v>6.4097282707263705</v>
      </c>
      <c r="I96">
        <v>1.50679446151434</v>
      </c>
      <c r="J96">
        <v>18.146462757633699</v>
      </c>
      <c r="K96">
        <f>IF(I96&lt;'Planungstool Heizlast'!$B$8,'Planungstool Heizlast'!$B$21,IF(I96&gt;15,'Planungstool Heizlast'!$B$20,'Planungstool Heizlast'!$B$19/(15-'Planungstool Heizlast'!$B$8)*(15-Leistungsdaten!I96)+'Planungstool Heizlast'!$B$20))</f>
        <v>5.5128682114495273</v>
      </c>
      <c r="M96">
        <v>1.4453049890404099</v>
      </c>
      <c r="N96">
        <v>25.562204766370201</v>
      </c>
      <c r="O96">
        <f>IF(M96&lt;'Planungstool Heizlast'!$B$8,'Planungstool Heizlast'!$B$21,IF(M96&gt;15,'Planungstool Heizlast'!$B$20,'Planungstool Heizlast'!$B$19/(15-'Planungstool Heizlast'!$B$8)*(15-Leistungsdaten!M96)+'Planungstool Heizlast'!$B$20))</f>
        <v>5.5355174604295403</v>
      </c>
      <c r="Q96" s="1">
        <f>IF('Planungstool Heizlast'!$B$4="EU13L",Leistungsdaten!E96,IF('Planungstool Heizlast'!$B$4="EU08L",A96,IF('Planungstool Heizlast'!$B$4="EU15L",I96,IF('Planungstool Heizlast'!$B$4="EU20L",M96,""))))</f>
        <v>1.50679446151434</v>
      </c>
      <c r="R96" s="1">
        <f>IF(OR('Planungstool Heizlast'!$B$9="Fußbodenheizung 35°C",'Planungstool Heizlast'!$B$9="Niedertemperaturheizkörper 45°C"),IF('Planungstool Heizlast'!$B$4="EU13L",Leistungsdaten!F96,IF('Planungstool Heizlast'!$B$4="EU08L",Leistungsdaten!B96,IF('Planungstool Heizlast'!$B$4="EU15L",J96,IF('Planungstool Heizlast'!$B$4="EU20L",N96,"")))),IF('Planungstool Heizlast'!$B$4="EU13L",Leistungsdaten!F96,IF('Planungstool Heizlast'!$B$4="EU08L",Leistungsdaten!B96,IF('Planungstool Heizlast'!$B$4="EU15L",J96,IF('Planungstool Heizlast'!$B$4="EU20L",N96,""))))*0.9)*'Planungstool Heizlast'!$B$5</f>
        <v>18.146462757633699</v>
      </c>
      <c r="S96" s="1">
        <f>IF('Planungstool Heizlast'!$B$4="EU13L",Leistungsdaten!G96,IF('Planungstool Heizlast'!$B$4="EU08L",Leistungsdaten!C96,IF('Planungstool Heizlast'!$B$4="EU15L",K96,IF('Planungstool Heizlast'!$B$4="EU20L",O96,""))))*$B$256</f>
        <v>5.5128682114495273</v>
      </c>
      <c r="T96" s="1">
        <f t="shared" si="2"/>
        <v>12.633594546184172</v>
      </c>
    </row>
    <row r="97" spans="1:20" x14ac:dyDescent="0.3">
      <c r="A97">
        <v>-5.0212599205370898</v>
      </c>
      <c r="B97">
        <v>8.8017717079258002</v>
      </c>
      <c r="C97">
        <f>IF(A97&lt;'Planungstool Heizlast'!$B$8,'Planungstool Heizlast'!$B$21,IF(A97&gt;15,'Planungstool Heizlast'!$B$20,'Planungstool Heizlast'!$B$19/(15-'Planungstool Heizlast'!$B$8)*(15-Leistungsdaten!A97)+'Planungstool Heizlast'!$B$20))</f>
        <v>7.9174347674048002</v>
      </c>
      <c r="E97">
        <v>-0.68513708988927102</v>
      </c>
      <c r="F97">
        <v>13.8245715368541</v>
      </c>
      <c r="G97">
        <f>IF(E97&lt;'Planungstool Heizlast'!$B$8,'Planungstool Heizlast'!$B$21,IF(E97&gt;15,'Planungstool Heizlast'!$B$20,'Planungstool Heizlast'!$B$19/(15-'Planungstool Heizlast'!$B$8)*(15-Leistungsdaten!E97)+'Planungstool Heizlast'!$B$20))</f>
        <v>6.3202520034626062</v>
      </c>
      <c r="I97">
        <v>1.74674524335135</v>
      </c>
      <c r="J97">
        <v>18.278308252860999</v>
      </c>
      <c r="K97">
        <f>IF(I97&lt;'Planungstool Heizlast'!$B$8,'Planungstool Heizlast'!$B$21,IF(I97&gt;15,'Planungstool Heizlast'!$B$20,'Planungstool Heizlast'!$B$19/(15-'Planungstool Heizlast'!$B$8)*(15-Leistungsdaten!I97)+'Planungstool Heizlast'!$B$20))</f>
        <v>5.4244838948808782</v>
      </c>
      <c r="M97">
        <v>1.7012727849193601</v>
      </c>
      <c r="N97">
        <v>25.8387180092016</v>
      </c>
      <c r="O97">
        <f>IF(M97&lt;'Planungstool Heizlast'!$B$8,'Planungstool Heizlast'!$B$21,IF(M97&gt;15,'Planungstool Heizlast'!$B$20,'Planungstool Heizlast'!$B$19/(15-'Planungstool Heizlast'!$B$8)*(15-Leistungsdaten!M97)+'Planungstool Heizlast'!$B$20))</f>
        <v>5.4412333804647082</v>
      </c>
      <c r="Q97" s="1">
        <f>IF('Planungstool Heizlast'!$B$4="EU13L",Leistungsdaten!E97,IF('Planungstool Heizlast'!$B$4="EU08L",A97,IF('Planungstool Heizlast'!$B$4="EU15L",I97,IF('Planungstool Heizlast'!$B$4="EU20L",M97,""))))</f>
        <v>1.74674524335135</v>
      </c>
      <c r="R97" s="1">
        <f>IF(OR('Planungstool Heizlast'!$B$9="Fußbodenheizung 35°C",'Planungstool Heizlast'!$B$9="Niedertemperaturheizkörper 45°C"),IF('Planungstool Heizlast'!$B$4="EU13L",Leistungsdaten!F97,IF('Planungstool Heizlast'!$B$4="EU08L",Leistungsdaten!B97,IF('Planungstool Heizlast'!$B$4="EU15L",J97,IF('Planungstool Heizlast'!$B$4="EU20L",N97,"")))),IF('Planungstool Heizlast'!$B$4="EU13L",Leistungsdaten!F97,IF('Planungstool Heizlast'!$B$4="EU08L",Leistungsdaten!B97,IF('Planungstool Heizlast'!$B$4="EU15L",J97,IF('Planungstool Heizlast'!$B$4="EU20L",N97,""))))*0.9)*'Planungstool Heizlast'!$B$5</f>
        <v>18.278308252860999</v>
      </c>
      <c r="S97" s="1">
        <f>IF('Planungstool Heizlast'!$B$4="EU13L",Leistungsdaten!G97,IF('Planungstool Heizlast'!$B$4="EU08L",Leistungsdaten!C97,IF('Planungstool Heizlast'!$B$4="EU15L",K97,IF('Planungstool Heizlast'!$B$4="EU20L",O97,""))))*$B$256</f>
        <v>5.4244838948808782</v>
      </c>
      <c r="T97" s="1">
        <f t="shared" si="2"/>
        <v>12.85382435798012</v>
      </c>
    </row>
    <row r="98" spans="1:20" x14ac:dyDescent="0.3">
      <c r="A98">
        <v>-4.8008023517326999</v>
      </c>
      <c r="B98">
        <v>8.8419595619928</v>
      </c>
      <c r="C98">
        <f>IF(A98&lt;'Planungstool Heizlast'!$B$8,'Planungstool Heizlast'!$B$21,IF(A98&gt;15,'Planungstool Heizlast'!$B$20,'Planungstool Heizlast'!$B$19/(15-'Planungstool Heizlast'!$B$8)*(15-Leistungsdaten!A98)+'Planungstool Heizlast'!$B$20))</f>
        <v>7.8362306496186882</v>
      </c>
      <c r="E98">
        <v>-0.44216026691469801</v>
      </c>
      <c r="F98">
        <v>13.8473636186483</v>
      </c>
      <c r="G98">
        <f>IF(E98&lt;'Planungstool Heizlast'!$B$8,'Planungstool Heizlast'!$B$21,IF(E98&gt;15,'Planungstool Heizlast'!$B$20,'Planungstool Heizlast'!$B$19/(15-'Planungstool Heizlast'!$B$8)*(15-Leistungsdaten!E98)+'Planungstool Heizlast'!$B$20))</f>
        <v>6.2307530642375744</v>
      </c>
      <c r="I98">
        <v>1.98674731509741</v>
      </c>
      <c r="J98">
        <v>18.413077246990799</v>
      </c>
      <c r="K98">
        <f>IF(I98&lt;'Planungstool Heizlast'!$B$8,'Planungstool Heizlast'!$B$21,IF(I98&gt;15,'Planungstool Heizlast'!$B$20,'Planungstool Heizlast'!$B$19/(15-'Planungstool Heizlast'!$B$8)*(15-Leistungsdaten!I98)+'Planungstool Heizlast'!$B$20))</f>
        <v>5.3360806860063832</v>
      </c>
      <c r="M98">
        <v>1.95752572709665</v>
      </c>
      <c r="N98">
        <v>26.1226750690094</v>
      </c>
      <c r="O98">
        <f>IF(M98&lt;'Planungstool Heizlast'!$B$8,'Planungstool Heizlast'!$B$21,IF(M98&gt;15,'Planungstool Heizlast'!$B$20,'Planungstool Heizlast'!$B$19/(15-'Planungstool Heizlast'!$B$8)*(15-Leistungsdaten!M98)+'Planungstool Heizlast'!$B$20))</f>
        <v>5.34684426870749</v>
      </c>
      <c r="Q98" s="1">
        <f>IF('Planungstool Heizlast'!$B$4="EU13L",Leistungsdaten!E98,IF('Planungstool Heizlast'!$B$4="EU08L",A98,IF('Planungstool Heizlast'!$B$4="EU15L",I98,IF('Planungstool Heizlast'!$B$4="EU20L",M98,""))))</f>
        <v>1.98674731509741</v>
      </c>
      <c r="R98" s="1">
        <f>IF(OR('Planungstool Heizlast'!$B$9="Fußbodenheizung 35°C",'Planungstool Heizlast'!$B$9="Niedertemperaturheizkörper 45°C"),IF('Planungstool Heizlast'!$B$4="EU13L",Leistungsdaten!F98,IF('Planungstool Heizlast'!$B$4="EU08L",Leistungsdaten!B98,IF('Planungstool Heizlast'!$B$4="EU15L",J98,IF('Planungstool Heizlast'!$B$4="EU20L",N98,"")))),IF('Planungstool Heizlast'!$B$4="EU13L",Leistungsdaten!F98,IF('Planungstool Heizlast'!$B$4="EU08L",Leistungsdaten!B98,IF('Planungstool Heizlast'!$B$4="EU15L",J98,IF('Planungstool Heizlast'!$B$4="EU20L",N98,""))))*0.9)*'Planungstool Heizlast'!$B$5</f>
        <v>18.413077246990799</v>
      </c>
      <c r="S98" s="1">
        <f>IF('Planungstool Heizlast'!$B$4="EU13L",Leistungsdaten!G98,IF('Planungstool Heizlast'!$B$4="EU08L",Leistungsdaten!C98,IF('Planungstool Heizlast'!$B$4="EU15L",K98,IF('Planungstool Heizlast'!$B$4="EU20L",O98,""))))*$B$256</f>
        <v>5.3360806860063832</v>
      </c>
      <c r="T98" s="1">
        <f t="shared" si="2"/>
        <v>13.076996560984416</v>
      </c>
    </row>
    <row r="99" spans="1:20" x14ac:dyDescent="0.3">
      <c r="A99">
        <v>-4.5802487497342002</v>
      </c>
      <c r="B99">
        <v>8.8820149904532997</v>
      </c>
      <c r="C99">
        <f>IF(A99&lt;'Planungstool Heizlast'!$B$8,'Planungstool Heizlast'!$B$21,IF(A99&gt;15,'Planungstool Heizlast'!$B$20,'Planungstool Heizlast'!$B$19/(15-'Planungstool Heizlast'!$B$8)*(15-Leistungsdaten!A99)+'Planungstool Heizlast'!$B$20))</f>
        <v>7.7549911586274378</v>
      </c>
      <c r="E99">
        <v>-0.199123215146221</v>
      </c>
      <c r="F99">
        <v>13.8689436422254</v>
      </c>
      <c r="G99">
        <f>IF(E99&lt;'Planungstool Heizlast'!$B$8,'Planungstool Heizlast'!$B$21,IF(E99&gt;15,'Planungstool Heizlast'!$B$20,'Planungstool Heizlast'!$B$19/(15-'Planungstool Heizlast'!$B$8)*(15-Leistungsdaten!E99)+'Planungstool Heizlast'!$B$20))</f>
        <v>6.1412319401263504</v>
      </c>
      <c r="I99">
        <v>2.2267994809006102</v>
      </c>
      <c r="J99">
        <v>18.550860280781102</v>
      </c>
      <c r="K99">
        <f>IF(I99&lt;'Planungstool Heizlast'!$B$8,'Planungstool Heizlast'!$B$21,IF(I99&gt;15,'Planungstool Heizlast'!$B$20,'Planungstool Heizlast'!$B$19/(15-'Planungstool Heizlast'!$B$8)*(15-Leistungsdaten!I99)+'Planungstool Heizlast'!$B$20))</f>
        <v>5.2476590253103499</v>
      </c>
      <c r="M99">
        <v>2.2140642666700998</v>
      </c>
      <c r="N99">
        <v>26.414334803749199</v>
      </c>
      <c r="O99">
        <f>IF(M99&lt;'Planungstool Heizlast'!$B$8,'Planungstool Heizlast'!$B$21,IF(M99&gt;15,'Planungstool Heizlast'!$B$20,'Planungstool Heizlast'!$B$19/(15-'Planungstool Heizlast'!$B$8)*(15-Leistungsdaten!M99)+'Planungstool Heizlast'!$B$20))</f>
        <v>5.2523499589989244</v>
      </c>
      <c r="Q99" s="1">
        <f>IF('Planungstool Heizlast'!$B$4="EU13L",Leistungsdaten!E99,IF('Planungstool Heizlast'!$B$4="EU08L",A99,IF('Planungstool Heizlast'!$B$4="EU15L",I99,IF('Planungstool Heizlast'!$B$4="EU20L",M99,""))))</f>
        <v>2.2267994809006102</v>
      </c>
      <c r="R99" s="1">
        <f>IF(OR('Planungstool Heizlast'!$B$9="Fußbodenheizung 35°C",'Planungstool Heizlast'!$B$9="Niedertemperaturheizkörper 45°C"),IF('Planungstool Heizlast'!$B$4="EU13L",Leistungsdaten!F99,IF('Planungstool Heizlast'!$B$4="EU08L",Leistungsdaten!B99,IF('Planungstool Heizlast'!$B$4="EU15L",J99,IF('Planungstool Heizlast'!$B$4="EU20L",N99,"")))),IF('Planungstool Heizlast'!$B$4="EU13L",Leistungsdaten!F99,IF('Planungstool Heizlast'!$B$4="EU08L",Leistungsdaten!B99,IF('Planungstool Heizlast'!$B$4="EU15L",J99,IF('Planungstool Heizlast'!$B$4="EU20L",N99,""))))*0.9)*'Planungstool Heizlast'!$B$5</f>
        <v>18.550860280781102</v>
      </c>
      <c r="S99" s="1">
        <f>IF('Planungstool Heizlast'!$B$4="EU13L",Leistungsdaten!G99,IF('Planungstool Heizlast'!$B$4="EU08L",Leistungsdaten!C99,IF('Planungstool Heizlast'!$B$4="EU15L",K99,IF('Planungstool Heizlast'!$B$4="EU20L",O99,""))))*$B$256</f>
        <v>5.2476590253103499</v>
      </c>
      <c r="T99" s="1">
        <f t="shared" si="2"/>
        <v>13.303201255470752</v>
      </c>
    </row>
    <row r="100" spans="1:20" x14ac:dyDescent="0.3">
      <c r="A100">
        <v>-4.3596001538527096</v>
      </c>
      <c r="B100">
        <v>8.9219303664673095</v>
      </c>
      <c r="C100">
        <f>IF(A100&lt;'Planungstool Heizlast'!$B$8,'Planungstool Heizlast'!$B$21,IF(A100&gt;15,'Planungstool Heizlast'!$B$20,'Planungstool Heizlast'!$B$19/(15-'Planungstool Heizlast'!$B$8)*(15-Leistungsdaten!A100)+'Planungstool Heizlast'!$B$20))</f>
        <v>7.6737166772545686</v>
      </c>
      <c r="E100">
        <v>4.3972736977315997E-2</v>
      </c>
      <c r="F100">
        <v>13.908660091816101</v>
      </c>
      <c r="G100">
        <f>IF(E100&lt;'Planungstool Heizlast'!$B$8,'Planungstool Heizlast'!$B$21,IF(E100&gt;15,'Planungstool Heizlast'!$B$20,'Planungstool Heizlast'!$B$19/(15-'Planungstool Heizlast'!$B$8)*(15-Leistungsdaten!E100)+'Planungstool Heizlast'!$B$20))</f>
        <v>6.051689120450777</v>
      </c>
      <c r="I100">
        <v>2.46690053789473</v>
      </c>
      <c r="J100">
        <v>18.691750381472598</v>
      </c>
      <c r="K100">
        <f>IF(I100&lt;'Planungstool Heizlast'!$B$8,'Planungstool Heizlast'!$B$21,IF(I100&gt;15,'Planungstool Heizlast'!$B$20,'Planungstool Heizlast'!$B$19/(15-'Planungstool Heizlast'!$B$8)*(15-Leistungsdaten!I100)+'Planungstool Heizlast'!$B$20))</f>
        <v>5.1592193558607606</v>
      </c>
      <c r="M100">
        <v>2.4708888547374999</v>
      </c>
      <c r="N100">
        <v>26.713964706098</v>
      </c>
      <c r="O100">
        <f>IF(M100&lt;'Planungstool Heizlast'!$B$8,'Planungstool Heizlast'!$B$21,IF(M100&gt;15,'Planungstool Heizlast'!$B$20,'Planungstool Heizlast'!$B$19/(15-'Planungstool Heizlast'!$B$8)*(15-Leistungsdaten!M100)+'Planungstool Heizlast'!$B$20))</f>
        <v>5.1577502851800627</v>
      </c>
      <c r="Q100" s="1">
        <f>IF('Planungstool Heizlast'!$B$4="EU13L",Leistungsdaten!E100,IF('Planungstool Heizlast'!$B$4="EU08L",A100,IF('Planungstool Heizlast'!$B$4="EU15L",I100,IF('Planungstool Heizlast'!$B$4="EU20L",M100,""))))</f>
        <v>2.46690053789473</v>
      </c>
      <c r="R100" s="1">
        <f>IF(OR('Planungstool Heizlast'!$B$9="Fußbodenheizung 35°C",'Planungstool Heizlast'!$B$9="Niedertemperaturheizkörper 45°C"),IF('Planungstool Heizlast'!$B$4="EU13L",Leistungsdaten!F100,IF('Planungstool Heizlast'!$B$4="EU08L",Leistungsdaten!B100,IF('Planungstool Heizlast'!$B$4="EU15L",J100,IF('Planungstool Heizlast'!$B$4="EU20L",N100,"")))),IF('Planungstool Heizlast'!$B$4="EU13L",Leistungsdaten!F100,IF('Planungstool Heizlast'!$B$4="EU08L",Leistungsdaten!B100,IF('Planungstool Heizlast'!$B$4="EU15L",J100,IF('Planungstool Heizlast'!$B$4="EU20L",N100,""))))*0.9)*'Planungstool Heizlast'!$B$5</f>
        <v>18.691750381472598</v>
      </c>
      <c r="S100" s="1">
        <f>IF('Planungstool Heizlast'!$B$4="EU13L",Leistungsdaten!G100,IF('Planungstool Heizlast'!$B$4="EU08L",Leistungsdaten!C100,IF('Planungstool Heizlast'!$B$4="EU15L",K100,IF('Planungstool Heizlast'!$B$4="EU20L",O100,""))))*$B$256</f>
        <v>5.1592193558607606</v>
      </c>
      <c r="T100" s="1">
        <f t="shared" si="2"/>
        <v>13.532531025611839</v>
      </c>
    </row>
    <row r="101" spans="1:20" x14ac:dyDescent="0.3">
      <c r="A101">
        <v>-4.1388576065702001</v>
      </c>
      <c r="B101">
        <v>8.9616979508162302</v>
      </c>
      <c r="C101">
        <f>IF(A101&lt;'Planungstool Heizlast'!$B$8,'Planungstool Heizlast'!$B$21,IF(A101&gt;15,'Planungstool Heizlast'!$B$20,'Planungstool Heizlast'!$B$19/(15-'Planungstool Heizlast'!$B$8)*(15-Leistungsdaten!A101)+'Planungstool Heizlast'!$B$20))</f>
        <v>7.592407589491561</v>
      </c>
      <c r="E101">
        <v>0.28712625491738097</v>
      </c>
      <c r="F101">
        <v>14.037620584453901</v>
      </c>
      <c r="G101">
        <f>IF(E101&lt;'Planungstool Heizlast'!$B$8,'Planungstool Heizlast'!$B$21,IF(E101&gt;15,'Planungstool Heizlast'!$B$20,'Planungstool Heizlast'!$B$19/(15-'Planungstool Heizlast'!$B$8)*(15-Leistungsdaten!E101)+'Planungstool Heizlast'!$B$20))</f>
        <v>5.9621250967794834</v>
      </c>
      <c r="I101">
        <v>2.70704927619922</v>
      </c>
      <c r="J101">
        <v>18.8358431214623</v>
      </c>
      <c r="K101">
        <f>IF(I101&lt;'Planungstool Heizlast'!$B$8,'Planungstool Heizlast'!$B$21,IF(I101&gt;15,'Planungstool Heizlast'!$B$20,'Planungstool Heizlast'!$B$19/(15-'Planungstool Heizlast'!$B$8)*(15-Leistungsdaten!I101)+'Planungstool Heizlast'!$B$20))</f>
        <v>5.0707621233092812</v>
      </c>
      <c r="M101">
        <v>2.7279999423966599</v>
      </c>
      <c r="N101">
        <v>27.0218411752241</v>
      </c>
      <c r="O101">
        <f>IF(M101&lt;'Planungstool Heizlast'!$B$8,'Planungstool Heizlast'!$B$21,IF(M101&gt;15,'Planungstool Heizlast'!$B$20,'Planungstool Heizlast'!$B$19/(15-'Planungstool Heizlast'!$B$8)*(15-Leistungsdaten!M101)+'Planungstool Heizlast'!$B$20))</f>
        <v>5.0630450810919454</v>
      </c>
      <c r="Q101" s="1">
        <f>IF('Planungstool Heizlast'!$B$4="EU13L",Leistungsdaten!E101,IF('Planungstool Heizlast'!$B$4="EU08L",A101,IF('Planungstool Heizlast'!$B$4="EU15L",I101,IF('Planungstool Heizlast'!$B$4="EU20L",M101,""))))</f>
        <v>2.70704927619922</v>
      </c>
      <c r="R101" s="1">
        <f>IF(OR('Planungstool Heizlast'!$B$9="Fußbodenheizung 35°C",'Planungstool Heizlast'!$B$9="Niedertemperaturheizkörper 45°C"),IF('Planungstool Heizlast'!$B$4="EU13L",Leistungsdaten!F101,IF('Planungstool Heizlast'!$B$4="EU08L",Leistungsdaten!B101,IF('Planungstool Heizlast'!$B$4="EU15L",J101,IF('Planungstool Heizlast'!$B$4="EU20L",N101,"")))),IF('Planungstool Heizlast'!$B$4="EU13L",Leistungsdaten!F101,IF('Planungstool Heizlast'!$B$4="EU08L",Leistungsdaten!B101,IF('Planungstool Heizlast'!$B$4="EU15L",J101,IF('Planungstool Heizlast'!$B$4="EU20L",N101,""))))*0.9)*'Planungstool Heizlast'!$B$5</f>
        <v>18.8358431214623</v>
      </c>
      <c r="S101" s="1">
        <f>IF('Planungstool Heizlast'!$B$4="EU13L",Leistungsdaten!G101,IF('Planungstool Heizlast'!$B$4="EU08L",Leistungsdaten!C101,IF('Planungstool Heizlast'!$B$4="EU15L",K101,IF('Planungstool Heizlast'!$B$4="EU20L",O101,""))))*$B$256</f>
        <v>5.0707621233092812</v>
      </c>
      <c r="T101" s="1">
        <f t="shared" si="2"/>
        <v>13.765080998153019</v>
      </c>
    </row>
    <row r="102" spans="1:20" x14ac:dyDescent="0.3">
      <c r="A102">
        <v>-3.91802215346272</v>
      </c>
      <c r="B102">
        <v>9.0013098900488107</v>
      </c>
      <c r="C102">
        <f>IF(A102&lt;'Planungstool Heizlast'!$B$8,'Planungstool Heizlast'!$B$21,IF(A102&gt;15,'Planungstool Heizlast'!$B$20,'Planungstool Heizlast'!$B$19/(15-'Planungstool Heizlast'!$B$8)*(15-Leistungsdaten!A102)+'Planungstool Heizlast'!$B$20))</f>
        <v>7.5110642804695846</v>
      </c>
      <c r="E102">
        <v>0.53033599803575904</v>
      </c>
      <c r="F102">
        <v>14.1700241930298</v>
      </c>
      <c r="G102">
        <f>IF(E102&lt;'Planungstool Heizlast'!$B$8,'Planungstool Heizlast'!$B$21,IF(E102&gt;15,'Planungstool Heizlast'!$B$20,'Planungstool Heizlast'!$B$19/(15-'Planungstool Heizlast'!$B$8)*(15-Leistungsdaten!E102)+'Planungstool Heizlast'!$B$20))</f>
        <v>5.8725403629278716</v>
      </c>
      <c r="I102">
        <v>2.9472444789191998</v>
      </c>
      <c r="J102">
        <v>18.983236678173601</v>
      </c>
      <c r="K102">
        <f>IF(I102&lt;'Planungstool Heizlast'!$B$8,'Planungstool Heizlast'!$B$21,IF(I102&gt;15,'Planungstool Heizlast'!$B$20,'Planungstool Heizlast'!$B$19/(15-'Planungstool Heizlast'!$B$8)*(15-Leistungsdaten!I102)+'Planungstool Heizlast'!$B$20))</f>
        <v>4.9822877758912592</v>
      </c>
      <c r="M102">
        <v>2.9853979807453999</v>
      </c>
      <c r="N102">
        <v>27.338249796852701</v>
      </c>
      <c r="O102">
        <f>IF(M102&lt;'Planungstool Heizlast'!$B$8,'Planungstool Heizlast'!$B$21,IF(M102&gt;15,'Planungstool Heizlast'!$B$20,'Planungstool Heizlast'!$B$19/(15-'Planungstool Heizlast'!$B$8)*(15-Leistungsdaten!M102)+'Planungstool Heizlast'!$B$20))</f>
        <v>4.9682341805756156</v>
      </c>
      <c r="Q102" s="1">
        <f>IF('Planungstool Heizlast'!$B$4="EU13L",Leistungsdaten!E102,IF('Planungstool Heizlast'!$B$4="EU08L",A102,IF('Planungstool Heizlast'!$B$4="EU15L",I102,IF('Planungstool Heizlast'!$B$4="EU20L",M102,""))))</f>
        <v>2.9472444789191998</v>
      </c>
      <c r="R102" s="1">
        <f>IF(OR('Planungstool Heizlast'!$B$9="Fußbodenheizung 35°C",'Planungstool Heizlast'!$B$9="Niedertemperaturheizkörper 45°C"),IF('Planungstool Heizlast'!$B$4="EU13L",Leistungsdaten!F102,IF('Planungstool Heizlast'!$B$4="EU08L",Leistungsdaten!B102,IF('Planungstool Heizlast'!$B$4="EU15L",J102,IF('Planungstool Heizlast'!$B$4="EU20L",N102,"")))),IF('Planungstool Heizlast'!$B$4="EU13L",Leistungsdaten!F102,IF('Planungstool Heizlast'!$B$4="EU08L",Leistungsdaten!B102,IF('Planungstool Heizlast'!$B$4="EU15L",J102,IF('Planungstool Heizlast'!$B$4="EU20L",N102,""))))*0.9)*'Planungstool Heizlast'!$B$5</f>
        <v>18.983236678173601</v>
      </c>
      <c r="S102" s="1">
        <f>IF('Planungstool Heizlast'!$B$4="EU13L",Leistungsdaten!G102,IF('Planungstool Heizlast'!$B$4="EU08L",Leistungsdaten!C102,IF('Planungstool Heizlast'!$B$4="EU15L",K102,IF('Planungstool Heizlast'!$B$4="EU20L",O102,""))))*$B$256</f>
        <v>4.9822877758912592</v>
      </c>
      <c r="T102" s="1">
        <f t="shared" si="2"/>
        <v>14.000948902282342</v>
      </c>
    </row>
    <row r="103" spans="1:20" x14ac:dyDescent="0.3">
      <c r="A103">
        <v>-3.6970948431276001</v>
      </c>
      <c r="B103">
        <v>9.0407582145987799</v>
      </c>
      <c r="C103">
        <f>IF(A103&lt;'Planungstool Heizlast'!$B$8,'Planungstool Heizlast'!$B$21,IF(A103&gt;15,'Planungstool Heizlast'!$B$20,'Planungstool Heizlast'!$B$19/(15-'Planungstool Heizlast'!$B$8)*(15-Leistungsdaten!A103)+'Planungstool Heizlast'!$B$20))</f>
        <v>7.4296871364326762</v>
      </c>
      <c r="E103">
        <v>0.77360061959458004</v>
      </c>
      <c r="F103">
        <v>14.305984776811201</v>
      </c>
      <c r="G103">
        <f>IF(E103&lt;'Planungstool Heizlast'!$B$8,'Planungstool Heizlast'!$B$21,IF(E103&gt;15,'Planungstool Heizlast'!$B$20,'Planungstool Heizlast'!$B$19/(15-'Planungstool Heizlast'!$B$8)*(15-Leistungsdaten!E103)+'Planungstool Heizlast'!$B$20))</f>
        <v>5.7829354149581151</v>
      </c>
      <c r="I103">
        <v>3.1874849221454999</v>
      </c>
      <c r="J103">
        <v>19.134031895145998</v>
      </c>
      <c r="K103">
        <f>IF(I103&lt;'Planungstool Heizlast'!$B$8,'Planungstool Heizlast'!$B$21,IF(I103&gt;15,'Planungstool Heizlast'!$B$20,'Planungstool Heizlast'!$B$19/(15-'Planungstool Heizlast'!$B$8)*(15-Leistungsdaten!I103)+'Planungstool Heizlast'!$B$20))</f>
        <v>4.8937967644257103</v>
      </c>
      <c r="M103">
        <v>3.24308342088151</v>
      </c>
      <c r="N103">
        <v>27.663485631876298</v>
      </c>
      <c r="O103">
        <f>IF(M103&lt;'Planungstool Heizlast'!$B$8,'Planungstool Heizlast'!$B$21,IF(M103&gt;15,'Planungstool Heizlast'!$B$20,'Planungstool Heizlast'!$B$19/(15-'Planungstool Heizlast'!$B$8)*(15-Leistungsdaten!M103)+'Planungstool Heizlast'!$B$20))</f>
        <v>4.873317417472121</v>
      </c>
      <c r="Q103" s="1">
        <f>IF('Planungstool Heizlast'!$B$4="EU13L",Leistungsdaten!E103,IF('Planungstool Heizlast'!$B$4="EU08L",A103,IF('Planungstool Heizlast'!$B$4="EU15L",I103,IF('Planungstool Heizlast'!$B$4="EU20L",M103,""))))</f>
        <v>3.1874849221454999</v>
      </c>
      <c r="R103" s="1">
        <f>IF(OR('Planungstool Heizlast'!$B$9="Fußbodenheizung 35°C",'Planungstool Heizlast'!$B$9="Niedertemperaturheizkörper 45°C"),IF('Planungstool Heizlast'!$B$4="EU13L",Leistungsdaten!F103,IF('Planungstool Heizlast'!$B$4="EU08L",Leistungsdaten!B103,IF('Planungstool Heizlast'!$B$4="EU15L",J103,IF('Planungstool Heizlast'!$B$4="EU20L",N103,"")))),IF('Planungstool Heizlast'!$B$4="EU13L",Leistungsdaten!F103,IF('Planungstool Heizlast'!$B$4="EU08L",Leistungsdaten!B103,IF('Planungstool Heizlast'!$B$4="EU15L",J103,IF('Planungstool Heizlast'!$B$4="EU20L",N103,""))))*0.9)*'Planungstool Heizlast'!$B$5</f>
        <v>19.134031895145998</v>
      </c>
      <c r="S103" s="1">
        <f>IF('Planungstool Heizlast'!$B$4="EU13L",Leistungsdaten!G103,IF('Planungstool Heizlast'!$B$4="EU08L",Leistungsdaten!C103,IF('Planungstool Heizlast'!$B$4="EU15L",K103,IF('Planungstool Heizlast'!$B$4="EU20L",O103,""))))*$B$256</f>
        <v>4.8937967644257103</v>
      </c>
      <c r="T103" s="1">
        <f t="shared" si="2"/>
        <v>14.240235130720288</v>
      </c>
    </row>
    <row r="104" spans="1:20" x14ac:dyDescent="0.3">
      <c r="A104">
        <v>-3.4760767271142199</v>
      </c>
      <c r="B104">
        <v>9.0800348368736898</v>
      </c>
      <c r="C104">
        <f>IF(A104&lt;'Planungstool Heizlast'!$B$8,'Planungstool Heizlast'!$B$21,IF(A104&gt;15,'Planungstool Heizlast'!$B$20,'Planungstool Heizlast'!$B$19/(15-'Planungstool Heizlast'!$B$8)*(15-Leistungsdaten!A104)+'Planungstool Heizlast'!$B$20))</f>
        <v>7.3482765447122347</v>
      </c>
      <c r="E104">
        <v>1.01691876675628</v>
      </c>
      <c r="F104">
        <v>14.4456194127466</v>
      </c>
      <c r="G104">
        <f>IF(E104&lt;'Planungstool Heizlast'!$B$8,'Planungstool Heizlast'!$B$21,IF(E104&gt;15,'Planungstool Heizlast'!$B$20,'Planungstool Heizlast'!$B$19/(15-'Planungstool Heizlast'!$B$8)*(15-Leistungsdaten!E104)+'Planungstool Heizlast'!$B$20))</f>
        <v>5.6933107511791707</v>
      </c>
      <c r="I104">
        <v>3.4277693749545701</v>
      </c>
      <c r="J104">
        <v>19.2883323443621</v>
      </c>
      <c r="K104">
        <f>IF(I104&lt;'Planungstool Heizlast'!$B$8,'Planungstool Heizlast'!$B$21,IF(I104&gt;15,'Planungstool Heizlast'!$B$20,'Planungstool Heizlast'!$B$19/(15-'Planungstool Heizlast'!$B$8)*(15-Leistungsdaten!I104)+'Planungstool Heizlast'!$B$20))</f>
        <v>4.8052895423153554</v>
      </c>
      <c r="M104">
        <v>3.5010567139028099</v>
      </c>
      <c r="N104">
        <v>27.997853513768</v>
      </c>
      <c r="O104">
        <f>IF(M104&lt;'Planungstool Heizlast'!$B$8,'Planungstool Heizlast'!$B$21,IF(M104&gt;15,'Planungstool Heizlast'!$B$20,'Planungstool Heizlast'!$B$19/(15-'Planungstool Heizlast'!$B$8)*(15-Leistungsdaten!M104)+'Planungstool Heizlast'!$B$20))</f>
        <v>4.7782946256225021</v>
      </c>
      <c r="Q104" s="1">
        <f>IF('Planungstool Heizlast'!$B$4="EU13L",Leistungsdaten!E104,IF('Planungstool Heizlast'!$B$4="EU08L",A104,IF('Planungstool Heizlast'!$B$4="EU15L",I104,IF('Planungstool Heizlast'!$B$4="EU20L",M104,""))))</f>
        <v>3.4277693749545701</v>
      </c>
      <c r="R104" s="1">
        <f>IF(OR('Planungstool Heizlast'!$B$9="Fußbodenheizung 35°C",'Planungstool Heizlast'!$B$9="Niedertemperaturheizkörper 45°C"),IF('Planungstool Heizlast'!$B$4="EU13L",Leistungsdaten!F104,IF('Planungstool Heizlast'!$B$4="EU08L",Leistungsdaten!B104,IF('Planungstool Heizlast'!$B$4="EU15L",J104,IF('Planungstool Heizlast'!$B$4="EU20L",N104,"")))),IF('Planungstool Heizlast'!$B$4="EU13L",Leistungsdaten!F104,IF('Planungstool Heizlast'!$B$4="EU08L",Leistungsdaten!B104,IF('Planungstool Heizlast'!$B$4="EU15L",J104,IF('Planungstool Heizlast'!$B$4="EU20L",N104,""))))*0.9)*'Planungstool Heizlast'!$B$5</f>
        <v>19.2883323443621</v>
      </c>
      <c r="S104" s="1">
        <f>IF('Planungstool Heizlast'!$B$4="EU13L",Leistungsdaten!G104,IF('Planungstool Heizlast'!$B$4="EU08L",Leistungsdaten!C104,IF('Planungstool Heizlast'!$B$4="EU15L",K104,IF('Planungstool Heizlast'!$B$4="EU20L",O104,""))))*$B$256</f>
        <v>4.8052895423153554</v>
      </c>
      <c r="T104" s="1">
        <f t="shared" si="2"/>
        <v>14.483042802046745</v>
      </c>
    </row>
    <row r="105" spans="1:20" x14ac:dyDescent="0.3">
      <c r="A105">
        <v>-3.2549688598584199</v>
      </c>
      <c r="B105">
        <v>9.11913154931481</v>
      </c>
      <c r="C105">
        <f>IF(A105&lt;'Planungstool Heizlast'!$B$8,'Planungstool Heizlast'!$B$21,IF(A105&gt;15,'Planungstool Heizlast'!$B$20,'Planungstool Heizlast'!$B$19/(15-'Planungstool Heizlast'!$B$8)*(15-Leistungsdaten!A105)+'Planungstool Heizlast'!$B$20))</f>
        <v>7.2668328937028788</v>
      </c>
      <c r="E105">
        <v>1.26028908058365</v>
      </c>
      <c r="F105">
        <v>14.5890484733018</v>
      </c>
      <c r="G105">
        <f>IF(E105&lt;'Planungstool Heizlast'!$B$8,'Planungstool Heizlast'!$B$21,IF(E105&gt;15,'Planungstool Heizlast'!$B$20,'Planungstool Heizlast'!$B$19/(15-'Planungstool Heizlast'!$B$8)*(15-Leistungsdaten!E105)+'Planungstool Heizlast'!$B$20))</f>
        <v>5.6036668721467571</v>
      </c>
      <c r="I105">
        <v>3.6680965994085701</v>
      </c>
      <c r="J105">
        <v>19.446244389833499</v>
      </c>
      <c r="K105">
        <f>IF(I105&lt;'Planungstool Heizlast'!$B$8,'Planungstool Heizlast'!$B$21,IF(I105&gt;15,'Planungstool Heizlast'!$B$20,'Planungstool Heizlast'!$B$19/(15-'Planungstool Heizlast'!$B$8)*(15-Leistungsdaten!I105)+'Planungstool Heizlast'!$B$20))</f>
        <v>4.7167665655465791</v>
      </c>
      <c r="M105">
        <v>3.7593183109071</v>
      </c>
      <c r="N105">
        <v>28.3416683550623</v>
      </c>
      <c r="O105">
        <f>IF(M105&lt;'Planungstool Heizlast'!$B$8,'Planungstool Heizlast'!$B$21,IF(M105&gt;15,'Planungstool Heizlast'!$B$20,'Planungstool Heizlast'!$B$19/(15-'Planungstool Heizlast'!$B$8)*(15-Leistungsdaten!M105)+'Planungstool Heizlast'!$B$20))</f>
        <v>4.6831656388678047</v>
      </c>
      <c r="Q105" s="1">
        <f>IF('Planungstool Heizlast'!$B$4="EU13L",Leistungsdaten!E105,IF('Planungstool Heizlast'!$B$4="EU08L",A105,IF('Planungstool Heizlast'!$B$4="EU15L",I105,IF('Planungstool Heizlast'!$B$4="EU20L",M105,""))))</f>
        <v>3.6680965994085701</v>
      </c>
      <c r="R105" s="1">
        <f>IF(OR('Planungstool Heizlast'!$B$9="Fußbodenheizung 35°C",'Planungstool Heizlast'!$B$9="Niedertemperaturheizkörper 45°C"),IF('Planungstool Heizlast'!$B$4="EU13L",Leistungsdaten!F105,IF('Planungstool Heizlast'!$B$4="EU08L",Leistungsdaten!B105,IF('Planungstool Heizlast'!$B$4="EU15L",J105,IF('Planungstool Heizlast'!$B$4="EU20L",N105,"")))),IF('Planungstool Heizlast'!$B$4="EU13L",Leistungsdaten!F105,IF('Planungstool Heizlast'!$B$4="EU08L",Leistungsdaten!B105,IF('Planungstool Heizlast'!$B$4="EU15L",J105,IF('Planungstool Heizlast'!$B$4="EU20L",N105,""))))*0.9)*'Planungstool Heizlast'!$B$5</f>
        <v>19.446244389833499</v>
      </c>
      <c r="S105" s="1">
        <f>IF('Planungstool Heizlast'!$B$4="EU13L",Leistungsdaten!G105,IF('Planungstool Heizlast'!$B$4="EU08L",Leistungsdaten!C105,IF('Planungstool Heizlast'!$B$4="EU15L",K105,IF('Planungstool Heizlast'!$B$4="EU20L",O105,""))))*$B$256</f>
        <v>4.7167665655465791</v>
      </c>
      <c r="T105" s="1">
        <f t="shared" si="2"/>
        <v>14.729477824286921</v>
      </c>
    </row>
    <row r="106" spans="1:20" x14ac:dyDescent="0.3">
      <c r="A106">
        <v>-3.0337722986203199</v>
      </c>
      <c r="B106">
        <v>9.1580400224276204</v>
      </c>
      <c r="C106">
        <f>IF(A106&lt;'Planungstool Heizlast'!$B$8,'Planungstool Heizlast'!$B$21,IF(A106&gt;15,'Planungstool Heizlast'!$B$20,'Planungstool Heizlast'!$B$19/(15-'Planungstool Heizlast'!$B$8)*(15-Leistungsdaten!A106)+'Planungstool Heizlast'!$B$20))</f>
        <v>7.1853565728395257</v>
      </c>
      <c r="E106">
        <v>1.5037101960397801</v>
      </c>
      <c r="F106">
        <v>14.736395705921799</v>
      </c>
      <c r="G106">
        <f>IF(E106&lt;'Planungstool Heizlast'!$B$8,'Planungstool Heizlast'!$B$21,IF(E106&gt;15,'Planungstool Heizlast'!$B$20,'Planungstool Heizlast'!$B$19/(15-'Planungstool Heizlast'!$B$8)*(15-Leistungsdaten!E106)+'Planungstool Heizlast'!$B$20))</f>
        <v>5.5140042806633822</v>
      </c>
      <c r="I106">
        <v>3.9084653505553302</v>
      </c>
      <c r="J106">
        <v>19.607877252466</v>
      </c>
      <c r="K106">
        <f>IF(I106&lt;'Planungstool Heizlast'!$B$8,'Planungstool Heizlast'!$B$21,IF(I106&gt;15,'Planungstool Heizlast'!$B$20,'Planungstool Heizlast'!$B$19/(15-'Planungstool Heizlast'!$B$8)*(15-Leistungsdaten!I106)+'Planungstool Heizlast'!$B$20))</f>
        <v>4.6282282926894522</v>
      </c>
      <c r="M106">
        <v>4.01786866299219</v>
      </c>
      <c r="N106">
        <v>28.6952554631767</v>
      </c>
      <c r="O106">
        <f>IF(M106&lt;'Planungstool Heizlast'!$B$8,'Planungstool Heizlast'!$B$21,IF(M106&gt;15,'Planungstool Heizlast'!$B$20,'Planungstool Heizlast'!$B$19/(15-'Planungstool Heizlast'!$B$8)*(15-Leistungsdaten!M106)+'Planungstool Heizlast'!$B$20))</f>
        <v>4.5879302910490729</v>
      </c>
      <c r="Q106" s="1">
        <f>IF('Planungstool Heizlast'!$B$4="EU13L",Leistungsdaten!E106,IF('Planungstool Heizlast'!$B$4="EU08L",A106,IF('Planungstool Heizlast'!$B$4="EU15L",I106,IF('Planungstool Heizlast'!$B$4="EU20L",M106,""))))</f>
        <v>3.9084653505553302</v>
      </c>
      <c r="R106" s="1">
        <f>IF(OR('Planungstool Heizlast'!$B$9="Fußbodenheizung 35°C",'Planungstool Heizlast'!$B$9="Niedertemperaturheizkörper 45°C"),IF('Planungstool Heizlast'!$B$4="EU13L",Leistungsdaten!F106,IF('Planungstool Heizlast'!$B$4="EU08L",Leistungsdaten!B106,IF('Planungstool Heizlast'!$B$4="EU15L",J106,IF('Planungstool Heizlast'!$B$4="EU20L",N106,"")))),IF('Planungstool Heizlast'!$B$4="EU13L",Leistungsdaten!F106,IF('Planungstool Heizlast'!$B$4="EU08L",Leistungsdaten!B106,IF('Planungstool Heizlast'!$B$4="EU15L",J106,IF('Planungstool Heizlast'!$B$4="EU20L",N106,""))))*0.9)*'Planungstool Heizlast'!$B$5</f>
        <v>19.607877252466</v>
      </c>
      <c r="S106" s="1">
        <f>IF('Planungstool Heizlast'!$B$4="EU13L",Leistungsdaten!G106,IF('Planungstool Heizlast'!$B$4="EU08L",Leistungsdaten!C106,IF('Planungstool Heizlast'!$B$4="EU15L",K106,IF('Planungstool Heizlast'!$B$4="EU20L",O106,""))))*$B$256</f>
        <v>4.6282282926894522</v>
      </c>
      <c r="T106" s="1">
        <f t="shared" si="2"/>
        <v>14.979648959776547</v>
      </c>
    </row>
    <row r="107" spans="1:20" x14ac:dyDescent="0.3">
      <c r="A107">
        <v>-2.8124881034254101</v>
      </c>
      <c r="B107">
        <v>9.1967518027826998</v>
      </c>
      <c r="C107">
        <f>IF(A107&lt;'Planungstool Heizlast'!$B$8,'Planungstool Heizlast'!$B$21,IF(A107&gt;15,'Planungstool Heizlast'!$B$20,'Planungstool Heizlast'!$B$19/(15-'Planungstool Heizlast'!$B$8)*(15-Leistungsdaten!A107)+'Planungstool Heizlast'!$B$20))</f>
        <v>7.1038479725756973</v>
      </c>
      <c r="E107">
        <v>1.74718074198808</v>
      </c>
      <c r="F107">
        <v>14.8877883141468</v>
      </c>
      <c r="G107">
        <f>IF(E107&lt;'Planungstool Heizlast'!$B$8,'Planungstool Heizlast'!$B$21,IF(E107&gt;15,'Planungstool Heizlast'!$B$20,'Planungstool Heizlast'!$B$19/(15-'Planungstool Heizlast'!$B$8)*(15-Leistungsdaten!E107)+'Planungstool Heizlast'!$B$20))</f>
        <v>5.4243234817783277</v>
      </c>
      <c r="I107">
        <v>4.1488743764283704</v>
      </c>
      <c r="J107">
        <v>19.7733430762258</v>
      </c>
      <c r="K107">
        <f>IF(I107&lt;'Planungstool Heizlast'!$B$8,'Planungstool Heizlast'!$B$21,IF(I107&gt;15,'Planungstool Heizlast'!$B$20,'Planungstool Heizlast'!$B$19/(15-'Planungstool Heizlast'!$B$8)*(15-Leistungsdaten!I107)+'Planungstool Heizlast'!$B$20))</f>
        <v>4.5396751848977184</v>
      </c>
      <c r="M107">
        <v>4.2767082212558902</v>
      </c>
      <c r="N107">
        <v>29.058950865854701</v>
      </c>
      <c r="O107">
        <f>IF(M107&lt;'Planungstool Heizlast'!$B$8,'Planungstool Heizlast'!$B$21,IF(M107&gt;15,'Planungstool Heizlast'!$B$20,'Planungstool Heizlast'!$B$19/(15-'Planungstool Heizlast'!$B$8)*(15-Leistungsdaten!M107)+'Planungstool Heizlast'!$B$20))</f>
        <v>4.4925884160073473</v>
      </c>
      <c r="Q107" s="1">
        <f>IF('Planungstool Heizlast'!$B$4="EU13L",Leistungsdaten!E107,IF('Planungstool Heizlast'!$B$4="EU08L",A107,IF('Planungstool Heizlast'!$B$4="EU15L",I107,IF('Planungstool Heizlast'!$B$4="EU20L",M107,""))))</f>
        <v>4.1488743764283704</v>
      </c>
      <c r="R107" s="1">
        <f>IF(OR('Planungstool Heizlast'!$B$9="Fußbodenheizung 35°C",'Planungstool Heizlast'!$B$9="Niedertemperaturheizkörper 45°C"),IF('Planungstool Heizlast'!$B$4="EU13L",Leistungsdaten!F107,IF('Planungstool Heizlast'!$B$4="EU08L",Leistungsdaten!B107,IF('Planungstool Heizlast'!$B$4="EU15L",J107,IF('Planungstool Heizlast'!$B$4="EU20L",N107,"")))),IF('Planungstool Heizlast'!$B$4="EU13L",Leistungsdaten!F107,IF('Planungstool Heizlast'!$B$4="EU08L",Leistungsdaten!B107,IF('Planungstool Heizlast'!$B$4="EU15L",J107,IF('Planungstool Heizlast'!$B$4="EU20L",N107,""))))*0.9)*'Planungstool Heizlast'!$B$5</f>
        <v>19.7733430762258</v>
      </c>
      <c r="S107" s="1">
        <f>IF('Planungstool Heizlast'!$B$4="EU13L",Leistungsdaten!G107,IF('Planungstool Heizlast'!$B$4="EU08L",Leistungsdaten!C107,IF('Planungstool Heizlast'!$B$4="EU15L",K107,IF('Planungstool Heizlast'!$B$4="EU20L",O107,""))))*$B$256</f>
        <v>4.5396751848977184</v>
      </c>
      <c r="T107" s="1">
        <f t="shared" si="2"/>
        <v>15.233667891328082</v>
      </c>
    </row>
    <row r="108" spans="1:20" x14ac:dyDescent="0.3">
      <c r="A108">
        <v>-2.5911173370089</v>
      </c>
      <c r="B108">
        <v>9.2352583109866</v>
      </c>
      <c r="C108">
        <f>IF(A108&lt;'Planungstool Heizlast'!$B$8,'Planungstool Heizlast'!$B$21,IF(A108&gt;15,'Planungstool Heizlast'!$B$20,'Planungstool Heizlast'!$B$19/(15-'Planungstool Heizlast'!$B$8)*(15-Leistungsdaten!A108)+'Planungstool Heizlast'!$B$20))</f>
        <v>7.0223074843630284</v>
      </c>
      <c r="E108">
        <v>1.9906993411923</v>
      </c>
      <c r="F108">
        <v>15.043357040409701</v>
      </c>
      <c r="G108">
        <f>IF(E108&lt;'Planungstool Heizlast'!$B$8,'Planungstool Heizlast'!$B$21,IF(E108&gt;15,'Planungstool Heizlast'!$B$20,'Planungstool Heizlast'!$B$19/(15-'Planungstool Heizlast'!$B$8)*(15-Leistungsdaten!E108)+'Planungstool Heizlast'!$B$20))</f>
        <v>5.3346249827876475</v>
      </c>
      <c r="I108">
        <v>4.3893224180468398</v>
      </c>
      <c r="J108">
        <v>19.942756995626201</v>
      </c>
      <c r="K108">
        <f>IF(I108&lt;'Planungstool Heizlast'!$B$8,'Planungstool Heizlast'!$B$21,IF(I108&gt;15,'Planungstool Heizlast'!$B$20,'Planungstool Heizlast'!$B$19/(15-'Planungstool Heizlast'!$B$8)*(15-Leistungsdaten!I108)+'Planungstool Heizlast'!$B$20))</f>
        <v>4.4511077059088224</v>
      </c>
      <c r="M108">
        <v>4.5358374367960099</v>
      </c>
      <c r="N108">
        <v>29.433101646519798</v>
      </c>
      <c r="O108">
        <f>IF(M108&lt;'Planungstool Heizlast'!$B$8,'Planungstool Heizlast'!$B$21,IF(M108&gt;15,'Planungstool Heizlast'!$B$20,'Planungstool Heizlast'!$B$19/(15-'Planungstool Heizlast'!$B$8)*(15-Leistungsdaten!M108)+'Planungstool Heizlast'!$B$20))</f>
        <v>4.3971398475836745</v>
      </c>
      <c r="Q108" s="1">
        <f>IF('Planungstool Heizlast'!$B$4="EU13L",Leistungsdaten!E108,IF('Planungstool Heizlast'!$B$4="EU08L",A108,IF('Planungstool Heizlast'!$B$4="EU15L",I108,IF('Planungstool Heizlast'!$B$4="EU20L",M108,""))))</f>
        <v>4.3893224180468398</v>
      </c>
      <c r="R108" s="1">
        <f>IF(OR('Planungstool Heizlast'!$B$9="Fußbodenheizung 35°C",'Planungstool Heizlast'!$B$9="Niedertemperaturheizkörper 45°C"),IF('Planungstool Heizlast'!$B$4="EU13L",Leistungsdaten!F108,IF('Planungstool Heizlast'!$B$4="EU08L",Leistungsdaten!B108,IF('Planungstool Heizlast'!$B$4="EU15L",J108,IF('Planungstool Heizlast'!$B$4="EU20L",N108,"")))),IF('Planungstool Heizlast'!$B$4="EU13L",Leistungsdaten!F108,IF('Planungstool Heizlast'!$B$4="EU08L",Leistungsdaten!B108,IF('Planungstool Heizlast'!$B$4="EU15L",J108,IF('Planungstool Heizlast'!$B$4="EU20L",N108,""))))*0.9)*'Planungstool Heizlast'!$B$5</f>
        <v>19.942756995626201</v>
      </c>
      <c r="S108" s="1">
        <f>IF('Planungstool Heizlast'!$B$4="EU13L",Leistungsdaten!G108,IF('Planungstool Heizlast'!$B$4="EU08L",Leistungsdaten!C108,IF('Planungstool Heizlast'!$B$4="EU15L",K108,IF('Planungstool Heizlast'!$B$4="EU20L",O108,""))))*$B$256</f>
        <v>4.4511077059088224</v>
      </c>
      <c r="T108" s="1">
        <f t="shared" si="2"/>
        <v>15.49164928971738</v>
      </c>
    </row>
    <row r="109" spans="1:20" x14ac:dyDescent="0.3">
      <c r="A109">
        <v>-2.36966106476306</v>
      </c>
      <c r="B109">
        <v>9.2735508396224606</v>
      </c>
      <c r="C109">
        <f>IF(A109&lt;'Planungstool Heizlast'!$B$8,'Planungstool Heizlast'!$B$21,IF(A109&gt;15,'Planungstool Heizlast'!$B$20,'Planungstool Heizlast'!$B$19/(15-'Planungstool Heizlast'!$B$8)*(15-Leistungsdaten!A109)+'Planungstool Heizlast'!$B$20))</f>
        <v>6.9407355006318623</v>
      </c>
      <c r="E109">
        <v>2.2342646103165098</v>
      </c>
      <c r="F109">
        <v>15.2032362505437</v>
      </c>
      <c r="G109">
        <f>IF(E109&lt;'Planungstool Heizlast'!$B$8,'Planungstool Heizlast'!$B$21,IF(E109&gt;15,'Planungstool Heizlast'!$B$20,'Planungstool Heizlast'!$B$19/(15-'Planungstool Heizlast'!$B$8)*(15-Leistungsdaten!E109)+'Planungstool Heizlast'!$B$20))</f>
        <v>5.2449092932341737</v>
      </c>
      <c r="I109">
        <v>4.6298082094156197</v>
      </c>
      <c r="J109">
        <v>20.116237204556899</v>
      </c>
      <c r="K109">
        <f>IF(I109&lt;'Planungstool Heizlast'!$B$8,'Planungstool Heizlast'!$B$21,IF(I109&gt;15,'Planungstool Heizlast'!$B$20,'Planungstool Heizlast'!$B$19/(15-'Planungstool Heizlast'!$B$8)*(15-Leistungsdaten!I109)+'Planungstool Heizlast'!$B$20))</f>
        <v>4.3625263220438661</v>
      </c>
      <c r="M109">
        <v>4.7952567607103402</v>
      </c>
      <c r="N109">
        <v>29.8180662898401</v>
      </c>
      <c r="O109">
        <f>IF(M109&lt;'Planungstool Heizlast'!$B$8,'Planungstool Heizlast'!$B$21,IF(M109&gt;15,'Planungstool Heizlast'!$B$20,'Planungstool Heizlast'!$B$19/(15-'Planungstool Heizlast'!$B$8)*(15-Leistungsdaten!M109)+'Planungstool Heizlast'!$B$20))</f>
        <v>4.3015844196191013</v>
      </c>
      <c r="Q109" s="1">
        <f>IF('Planungstool Heizlast'!$B$4="EU13L",Leistungsdaten!E109,IF('Planungstool Heizlast'!$B$4="EU08L",A109,IF('Planungstool Heizlast'!$B$4="EU15L",I109,IF('Planungstool Heizlast'!$B$4="EU20L",M109,""))))</f>
        <v>4.6298082094156197</v>
      </c>
      <c r="R109" s="1">
        <f>IF(OR('Planungstool Heizlast'!$B$9="Fußbodenheizung 35°C",'Planungstool Heizlast'!$B$9="Niedertemperaturheizkörper 45°C"),IF('Planungstool Heizlast'!$B$4="EU13L",Leistungsdaten!F109,IF('Planungstool Heizlast'!$B$4="EU08L",Leistungsdaten!B109,IF('Planungstool Heizlast'!$B$4="EU15L",J109,IF('Planungstool Heizlast'!$B$4="EU20L",N109,"")))),IF('Planungstool Heizlast'!$B$4="EU13L",Leistungsdaten!F109,IF('Planungstool Heizlast'!$B$4="EU08L",Leistungsdaten!B109,IF('Planungstool Heizlast'!$B$4="EU15L",J109,IF('Planungstool Heizlast'!$B$4="EU20L",N109,""))))*0.9)*'Planungstool Heizlast'!$B$5</f>
        <v>20.116237204556899</v>
      </c>
      <c r="S109" s="1">
        <f>IF('Planungstool Heizlast'!$B$4="EU13L",Leistungsdaten!G109,IF('Planungstool Heizlast'!$B$4="EU08L",Leistungsdaten!C109,IF('Planungstool Heizlast'!$B$4="EU15L",K109,IF('Planungstool Heizlast'!$B$4="EU20L",O109,""))))*$B$256</f>
        <v>4.3625263220438661</v>
      </c>
      <c r="T109" s="1">
        <f t="shared" si="2"/>
        <v>15.753710882513033</v>
      </c>
    </row>
    <row r="110" spans="1:20" x14ac:dyDescent="0.3">
      <c r="A110">
        <v>-2.1481203546875598</v>
      </c>
      <c r="B110">
        <v>9.31162055116007</v>
      </c>
      <c r="C110">
        <f>IF(A110&lt;'Planungstool Heizlast'!$B$8,'Planungstool Heizlast'!$B$21,IF(A110&gt;15,'Planungstool Heizlast'!$B$20,'Planungstool Heizlast'!$B$19/(15-'Planungstool Heizlast'!$B$8)*(15-Leistungsdaten!A110)+'Planungstool Heizlast'!$B$20))</f>
        <v>6.8591324147729589</v>
      </c>
      <c r="E110">
        <v>2.4778751599251199</v>
      </c>
      <c r="F110">
        <v>15.3675640200288</v>
      </c>
      <c r="G110">
        <f>IF(E110&lt;'Planungstool Heizlast'!$B$8,'Planungstool Heizlast'!$B$21,IF(E110&gt;15,'Planungstool Heizlast'!$B$20,'Planungstool Heizlast'!$B$19/(15-'Planungstool Heizlast'!$B$8)*(15-Leistungsdaten!E110)+'Planungstool Heizlast'!$B$20))</f>
        <v>5.1551769249075079</v>
      </c>
      <c r="I110">
        <v>4.8703304775252301</v>
      </c>
      <c r="J110">
        <v>20.2939050264782</v>
      </c>
      <c r="K110">
        <f>IF(I110&lt;'Planungstool Heizlast'!$B$8,'Planungstool Heizlast'!$B$21,IF(I110&gt;15,'Planungstool Heizlast'!$B$20,'Planungstool Heizlast'!$B$19/(15-'Planungstool Heizlast'!$B$8)*(15-Leistungsdaten!I110)+'Planungstool Heizlast'!$B$20))</f>
        <v>4.2739315022076489</v>
      </c>
      <c r="M110">
        <v>5.0549666440967096</v>
      </c>
      <c r="N110">
        <v>30.214215037808799</v>
      </c>
      <c r="O110">
        <f>IF(M110&lt;'Planungstool Heizlast'!$B$8,'Planungstool Heizlast'!$B$21,IF(M110&gt;15,'Planungstool Heizlast'!$B$20,'Planungstool Heizlast'!$B$19/(15-'Planungstool Heizlast'!$B$8)*(15-Leistungsdaten!M110)+'Planungstool Heizlast'!$B$20))</f>
        <v>4.2059219659546665</v>
      </c>
      <c r="Q110" s="1">
        <f>IF('Planungstool Heizlast'!$B$4="EU13L",Leistungsdaten!E110,IF('Planungstool Heizlast'!$B$4="EU08L",A110,IF('Planungstool Heizlast'!$B$4="EU15L",I110,IF('Planungstool Heizlast'!$B$4="EU20L",M110,""))))</f>
        <v>4.8703304775252301</v>
      </c>
      <c r="R110" s="1">
        <f>IF(OR('Planungstool Heizlast'!$B$9="Fußbodenheizung 35°C",'Planungstool Heizlast'!$B$9="Niedertemperaturheizkörper 45°C"),IF('Planungstool Heizlast'!$B$4="EU13L",Leistungsdaten!F110,IF('Planungstool Heizlast'!$B$4="EU08L",Leistungsdaten!B110,IF('Planungstool Heizlast'!$B$4="EU15L",J110,IF('Planungstool Heizlast'!$B$4="EU20L",N110,"")))),IF('Planungstool Heizlast'!$B$4="EU13L",Leistungsdaten!F110,IF('Planungstool Heizlast'!$B$4="EU08L",Leistungsdaten!B110,IF('Planungstool Heizlast'!$B$4="EU15L",J110,IF('Planungstool Heizlast'!$B$4="EU20L",N110,""))))*0.9)*'Planungstool Heizlast'!$B$5</f>
        <v>20.2939050264782</v>
      </c>
      <c r="S110" s="1">
        <f>IF('Planungstool Heizlast'!$B$4="EU13L",Leistungsdaten!G110,IF('Planungstool Heizlast'!$B$4="EU08L",Leistungsdaten!C110,IF('Planungstool Heizlast'!$B$4="EU15L",K110,IF('Planungstool Heizlast'!$B$4="EU20L",O110,""))))*$B$256</f>
        <v>4.2739315022076489</v>
      </c>
      <c r="T110" s="1">
        <f t="shared" si="2"/>
        <v>16.019973524270551</v>
      </c>
    </row>
    <row r="111" spans="1:20" x14ac:dyDescent="0.3">
      <c r="A111">
        <v>-1.92649627734264</v>
      </c>
      <c r="B111">
        <v>9.3494584758349699</v>
      </c>
      <c r="C111">
        <f>IF(A111&lt;'Planungstool Heizlast'!$B$8,'Planungstool Heizlast'!$B$21,IF(A111&gt;15,'Planungstool Heizlast'!$B$20,'Planungstool Heizlast'!$B$19/(15-'Planungstool Heizlast'!$B$8)*(15-Leistungsdaten!A111)+'Planungstool Heizlast'!$B$20))</f>
        <v>6.7774986211202508</v>
      </c>
      <c r="E111">
        <v>2.7215295944828499</v>
      </c>
      <c r="F111">
        <v>15.5364822220055</v>
      </c>
      <c r="G111">
        <f>IF(E111&lt;'Planungstool Heizlast'!$B$8,'Planungstool Heizlast'!$B$21,IF(E111&gt;15,'Planungstool Heizlast'!$B$20,'Planungstool Heizlast'!$B$19/(15-'Planungstool Heizlast'!$B$8)*(15-Leistungsdaten!E111)+'Planungstool Heizlast'!$B$20))</f>
        <v>5.0654283918440317</v>
      </c>
      <c r="I111">
        <v>5.1108879423518596</v>
      </c>
      <c r="J111">
        <v>20.475884986000299</v>
      </c>
      <c r="K111">
        <f>IF(I111&lt;'Planungstool Heizlast'!$B$8,'Planungstool Heizlast'!$B$21,IF(I111&gt;15,'Planungstool Heizlast'!$B$20,'Planungstool Heizlast'!$B$19/(15-'Planungstool Heizlast'!$B$8)*(15-Leistungsdaten!I111)+'Planungstool Heizlast'!$B$20))</f>
        <v>4.185323717888652</v>
      </c>
      <c r="M111">
        <v>5.31496753805291</v>
      </c>
      <c r="N111">
        <v>30.546162668538098</v>
      </c>
      <c r="O111">
        <f>IF(M111&lt;'Planungstool Heizlast'!$B$8,'Planungstool Heizlast'!$B$21,IF(M111&gt;15,'Planungstool Heizlast'!$B$20,'Planungstool Heizlast'!$B$19/(15-'Planungstool Heizlast'!$B$8)*(15-Leistungsdaten!M111)+'Planungstool Heizlast'!$B$20))</f>
        <v>4.1101523204314185</v>
      </c>
      <c r="Q111" s="1">
        <f>IF('Planungstool Heizlast'!$B$4="EU13L",Leistungsdaten!E111,IF('Planungstool Heizlast'!$B$4="EU08L",A111,IF('Planungstool Heizlast'!$B$4="EU15L",I111,IF('Planungstool Heizlast'!$B$4="EU20L",M111,""))))</f>
        <v>5.1108879423518596</v>
      </c>
      <c r="R111" s="1">
        <f>IF(OR('Planungstool Heizlast'!$B$9="Fußbodenheizung 35°C",'Planungstool Heizlast'!$B$9="Niedertemperaturheizkörper 45°C"),IF('Planungstool Heizlast'!$B$4="EU13L",Leistungsdaten!F111,IF('Planungstool Heizlast'!$B$4="EU08L",Leistungsdaten!B111,IF('Planungstool Heizlast'!$B$4="EU15L",J111,IF('Planungstool Heizlast'!$B$4="EU20L",N111,"")))),IF('Planungstool Heizlast'!$B$4="EU13L",Leistungsdaten!F111,IF('Planungstool Heizlast'!$B$4="EU08L",Leistungsdaten!B111,IF('Planungstool Heizlast'!$B$4="EU15L",J111,IF('Planungstool Heizlast'!$B$4="EU20L",N111,""))))*0.9)*'Planungstool Heizlast'!$B$5</f>
        <v>20.475884986000299</v>
      </c>
      <c r="S111" s="1">
        <f>IF('Planungstool Heizlast'!$B$4="EU13L",Leistungsdaten!G111,IF('Planungstool Heizlast'!$B$4="EU08L",Leistungsdaten!C111,IF('Planungstool Heizlast'!$B$4="EU15L",K111,IF('Planungstool Heizlast'!$B$4="EU20L",O111,""))))*$B$256</f>
        <v>4.185323717888652</v>
      </c>
      <c r="T111" s="1">
        <f t="shared" si="2"/>
        <v>16.290561268111645</v>
      </c>
    </row>
    <row r="112" spans="1:20" x14ac:dyDescent="0.3">
      <c r="A112">
        <v>-1.7047899058049401</v>
      </c>
      <c r="B112">
        <v>9.3870555094963493</v>
      </c>
      <c r="C112">
        <f>IF(A112&lt;'Planungstool Heizlast'!$B$8,'Planungstool Heizlast'!$B$21,IF(A112&gt;15,'Planungstool Heizlast'!$B$20,'Planungstool Heizlast'!$B$19/(15-'Planungstool Heizlast'!$B$8)*(15-Leistungsdaten!A112)+'Planungstool Heizlast'!$B$20))</f>
        <v>6.6958345149345702</v>
      </c>
      <c r="E112">
        <v>2.9652265123547301</v>
      </c>
      <c r="F112">
        <v>15.710136617085301</v>
      </c>
      <c r="G112">
        <f>IF(E112&lt;'Planungstool Heizlast'!$B$8,'Planungstool Heizlast'!$B$21,IF(E112&gt;15,'Planungstool Heizlast'!$B$20,'Planungstool Heizlast'!$B$19/(15-'Planungstool Heizlast'!$B$8)*(15-Leistungsdaten!E112)+'Planungstool Heizlast'!$B$20))</f>
        <v>4.9756642103269106</v>
      </c>
      <c r="I112">
        <v>5.35147931685741</v>
      </c>
      <c r="J112">
        <v>20.6623048818699</v>
      </c>
      <c r="K112">
        <f>IF(I112&lt;'Planungstool Heizlast'!$B$8,'Planungstool Heizlast'!$B$21,IF(I112&gt;15,'Planungstool Heizlast'!$B$20,'Planungstool Heizlast'!$B$19/(15-'Planungstool Heizlast'!$B$8)*(15-Leistungsdaten!I112)+'Planungstool Heizlast'!$B$20))</f>
        <v>4.0967034431590221</v>
      </c>
      <c r="M112">
        <v>5.5752598936767503</v>
      </c>
      <c r="N112">
        <v>30.722049382498</v>
      </c>
      <c r="O112">
        <f>IF(M112&lt;'Planungstool Heizlast'!$B$8,'Planungstool Heizlast'!$B$21,IF(M112&gt;15,'Planungstool Heizlast'!$B$20,'Planungstool Heizlast'!$B$19/(15-'Planungstool Heizlast'!$B$8)*(15-Leistungsdaten!M112)+'Planungstool Heizlast'!$B$20))</f>
        <v>4.0142753168903997</v>
      </c>
      <c r="Q112" s="1">
        <f>IF('Planungstool Heizlast'!$B$4="EU13L",Leistungsdaten!E112,IF('Planungstool Heizlast'!$B$4="EU08L",A112,IF('Planungstool Heizlast'!$B$4="EU15L",I112,IF('Planungstool Heizlast'!$B$4="EU20L",M112,""))))</f>
        <v>5.35147931685741</v>
      </c>
      <c r="R112" s="1">
        <f>IF(OR('Planungstool Heizlast'!$B$9="Fußbodenheizung 35°C",'Planungstool Heizlast'!$B$9="Niedertemperaturheizkörper 45°C"),IF('Planungstool Heizlast'!$B$4="EU13L",Leistungsdaten!F112,IF('Planungstool Heizlast'!$B$4="EU08L",Leistungsdaten!B112,IF('Planungstool Heizlast'!$B$4="EU15L",J112,IF('Planungstool Heizlast'!$B$4="EU20L",N112,"")))),IF('Planungstool Heizlast'!$B$4="EU13L",Leistungsdaten!F112,IF('Planungstool Heizlast'!$B$4="EU08L",Leistungsdaten!B112,IF('Planungstool Heizlast'!$B$4="EU15L",J112,IF('Planungstool Heizlast'!$B$4="EU20L",N112,""))))*0.9)*'Planungstool Heizlast'!$B$5</f>
        <v>20.6623048818699</v>
      </c>
      <c r="S112" s="1">
        <f>IF('Planungstool Heizlast'!$B$4="EU13L",Leistungsdaten!G112,IF('Planungstool Heizlast'!$B$4="EU08L",Leistungsdaten!C112,IF('Planungstool Heizlast'!$B$4="EU15L",K112,IF('Planungstool Heizlast'!$B$4="EU20L",O112,""))))*$B$256</f>
        <v>4.0967034431590221</v>
      </c>
      <c r="T112" s="1">
        <f t="shared" si="2"/>
        <v>16.565601438710878</v>
      </c>
    </row>
    <row r="113" spans="1:20" x14ac:dyDescent="0.3">
      <c r="A113">
        <v>-1.4830023156260801</v>
      </c>
      <c r="B113">
        <v>9.4244024114235305</v>
      </c>
      <c r="C113">
        <f>IF(A113&lt;'Planungstool Heizlast'!$B$8,'Planungstool Heizlast'!$B$21,IF(A113&gt;15,'Planungstool Heizlast'!$B$20,'Planungstool Heizlast'!$B$19/(15-'Planungstool Heizlast'!$B$8)*(15-Leistungsdaten!A113)+'Planungstool Heizlast'!$B$20))</f>
        <v>6.6141404923883904</v>
      </c>
      <c r="E113">
        <v>3.2089645058061498</v>
      </c>
      <c r="F113">
        <v>15.888676944986999</v>
      </c>
      <c r="G113">
        <f>IF(E113&lt;'Planungstool Heizlast'!$B$8,'Planungstool Heizlast'!$B$21,IF(E113&gt;15,'Planungstool Heizlast'!$B$20,'Planungstool Heizlast'!$B$19/(15-'Planungstool Heizlast'!$B$8)*(15-Leistungsdaten!E113)+'Planungstool Heizlast'!$B$20))</f>
        <v>4.8858848988860712</v>
      </c>
      <c r="I113">
        <v>5.5921033069894399</v>
      </c>
      <c r="J113">
        <v>20.8532958613877</v>
      </c>
      <c r="K113">
        <f>IF(I113&lt;'Planungstool Heizlast'!$B$8,'Planungstool Heizlast'!$B$21,IF(I113&gt;15,'Planungstool Heizlast'!$B$20,'Planungstool Heizlast'!$B$19/(15-'Planungstool Heizlast'!$B$8)*(15-Leistungsdaten!I113)+'Planungstool Heizlast'!$B$20))</f>
        <v>4.0080711546745986</v>
      </c>
      <c r="M113">
        <v>5.8358441620660502</v>
      </c>
      <c r="N113">
        <v>30.8987171469565</v>
      </c>
      <c r="O113">
        <f>IF(M113&lt;'Planungstool Heizlast'!$B$8,'Planungstool Heizlast'!$B$21,IF(M113&gt;15,'Planungstool Heizlast'!$B$20,'Planungstool Heizlast'!$B$19/(15-'Planungstool Heizlast'!$B$8)*(15-Leistungsdaten!M113)+'Planungstool Heizlast'!$B$20))</f>
        <v>3.9182907891726528</v>
      </c>
      <c r="Q113" s="1">
        <f>IF('Planungstool Heizlast'!$B$4="EU13L",Leistungsdaten!E113,IF('Planungstool Heizlast'!$B$4="EU08L",A113,IF('Planungstool Heizlast'!$B$4="EU15L",I113,IF('Planungstool Heizlast'!$B$4="EU20L",M113,""))))</f>
        <v>5.5921033069894399</v>
      </c>
      <c r="R113" s="1">
        <f>IF(OR('Planungstool Heizlast'!$B$9="Fußbodenheizung 35°C",'Planungstool Heizlast'!$B$9="Niedertemperaturheizkörper 45°C"),IF('Planungstool Heizlast'!$B$4="EU13L",Leistungsdaten!F113,IF('Planungstool Heizlast'!$B$4="EU08L",Leistungsdaten!B113,IF('Planungstool Heizlast'!$B$4="EU15L",J113,IF('Planungstool Heizlast'!$B$4="EU20L",N113,"")))),IF('Planungstool Heizlast'!$B$4="EU13L",Leistungsdaten!F113,IF('Planungstool Heizlast'!$B$4="EU08L",Leistungsdaten!B113,IF('Planungstool Heizlast'!$B$4="EU15L",J113,IF('Planungstool Heizlast'!$B$4="EU20L",N113,""))))*0.9)*'Planungstool Heizlast'!$B$5</f>
        <v>20.8532958613877</v>
      </c>
      <c r="S113" s="1">
        <f>IF('Planungstool Heizlast'!$B$4="EU13L",Leistungsdaten!G113,IF('Planungstool Heizlast'!$B$4="EU08L",Leistungsdaten!C113,IF('Planungstool Heizlast'!$B$4="EU15L",K113,IF('Planungstool Heizlast'!$B$4="EU20L",O113,""))))*$B$256</f>
        <v>4.0080711546745986</v>
      </c>
      <c r="T113" s="1">
        <f t="shared" si="2"/>
        <v>16.8452247067131</v>
      </c>
    </row>
    <row r="114" spans="1:20" x14ac:dyDescent="0.3">
      <c r="A114">
        <v>-1.2611345847936399</v>
      </c>
      <c r="B114">
        <v>9.4614898021104707</v>
      </c>
      <c r="C114">
        <f>IF(A114&lt;'Planungstool Heizlast'!$B$8,'Planungstool Heizlast'!$B$21,IF(A114&gt;15,'Planungstool Heizlast'!$B$20,'Planungstool Heizlast'!$B$19/(15-'Planungstool Heizlast'!$B$8)*(15-Leistungsdaten!A114)+'Planungstool Heizlast'!$B$20))</f>
        <v>6.5324169505514549</v>
      </c>
      <c r="E114">
        <v>3.4527421610028002</v>
      </c>
      <c r="F114">
        <v>16.072257018028999</v>
      </c>
      <c r="G114">
        <f>IF(E114&lt;'Planungstool Heizlast'!$B$8,'Planungstool Heizlast'!$B$21,IF(E114&gt;15,'Planungstool Heizlast'!$B$20,'Planungstool Heizlast'!$B$19/(15-'Planungstool Heizlast'!$B$8)*(15-Leistungsdaten!E114)+'Planungstool Heizlast'!$B$20))</f>
        <v>4.7960909782982268</v>
      </c>
      <c r="I114">
        <v>5.8327586116811601</v>
      </c>
      <c r="J114">
        <v>21.048992496276</v>
      </c>
      <c r="K114">
        <f>IF(I114&lt;'Planungstool Heizlast'!$B$8,'Planungstool Heizlast'!$B$21,IF(I114&gt;15,'Planungstool Heizlast'!$B$20,'Planungstool Heizlast'!$B$19/(15-'Planungstool Heizlast'!$B$8)*(15-Leistungsdaten!I114)+'Planungstool Heizlast'!$B$20))</f>
        <v>3.9194273316749051</v>
      </c>
      <c r="M114">
        <v>6.0967207943186104</v>
      </c>
      <c r="N114">
        <v>31.076167258231902</v>
      </c>
      <c r="O114">
        <f>IF(M114&lt;'Planungstool Heizlast'!$B$8,'Planungstool Heizlast'!$B$21,IF(M114&gt;15,'Planungstool Heizlast'!$B$20,'Planungstool Heizlast'!$B$19/(15-'Planungstool Heizlast'!$B$8)*(15-Leistungsdaten!M114)+'Planungstool Heizlast'!$B$20))</f>
        <v>3.8221985711192201</v>
      </c>
      <c r="Q114" s="1">
        <f>IF('Planungstool Heizlast'!$B$4="EU13L",Leistungsdaten!E114,IF('Planungstool Heizlast'!$B$4="EU08L",A114,IF('Planungstool Heizlast'!$B$4="EU15L",I114,IF('Planungstool Heizlast'!$B$4="EU20L",M114,""))))</f>
        <v>5.8327586116811601</v>
      </c>
      <c r="R114" s="1">
        <f>IF(OR('Planungstool Heizlast'!$B$9="Fußbodenheizung 35°C",'Planungstool Heizlast'!$B$9="Niedertemperaturheizkörper 45°C"),IF('Planungstool Heizlast'!$B$4="EU13L",Leistungsdaten!F114,IF('Planungstool Heizlast'!$B$4="EU08L",Leistungsdaten!B114,IF('Planungstool Heizlast'!$B$4="EU15L",J114,IF('Planungstool Heizlast'!$B$4="EU20L",N114,"")))),IF('Planungstool Heizlast'!$B$4="EU13L",Leistungsdaten!F114,IF('Planungstool Heizlast'!$B$4="EU08L",Leistungsdaten!B114,IF('Planungstool Heizlast'!$B$4="EU15L",J114,IF('Planungstool Heizlast'!$B$4="EU20L",N114,""))))*0.9)*'Planungstool Heizlast'!$B$5</f>
        <v>21.048992496276</v>
      </c>
      <c r="S114" s="1">
        <f>IF('Planungstool Heizlast'!$B$4="EU13L",Leistungsdaten!G114,IF('Planungstool Heizlast'!$B$4="EU08L",Leistungsdaten!C114,IF('Planungstool Heizlast'!$B$4="EU15L",K114,IF('Planungstool Heizlast'!$B$4="EU20L",O114,""))))*$B$256</f>
        <v>3.9194273316749051</v>
      </c>
      <c r="T114" s="1">
        <f t="shared" si="2"/>
        <v>17.129565164601097</v>
      </c>
    </row>
    <row r="115" spans="1:20" x14ac:dyDescent="0.3">
      <c r="A115">
        <v>-1.0391877936946099</v>
      </c>
      <c r="B115">
        <v>9.4983081610182403</v>
      </c>
      <c r="C115">
        <f>IF(A115&lt;'Planungstool Heizlast'!$B$8,'Planungstool Heizlast'!$B$21,IF(A115&gt;15,'Planungstool Heizlast'!$B$20,'Planungstool Heizlast'!$B$19/(15-'Planungstool Heizlast'!$B$8)*(15-Leistungsdaten!A115)+'Planungstool Heizlast'!$B$20))</f>
        <v>6.4506642873773137</v>
      </c>
      <c r="E115">
        <v>3.6457114125804901</v>
      </c>
      <c r="F115">
        <v>16.149863052805099</v>
      </c>
      <c r="G115">
        <f>IF(E115&lt;'Planungstool Heizlast'!$B$8,'Planungstool Heizlast'!$B$21,IF(E115&gt;15,'Planungstool Heizlast'!$B$20,'Planungstool Heizlast'!$B$19/(15-'Planungstool Heizlast'!$B$8)*(15-Leistungsdaten!E115)+'Planungstool Heizlast'!$B$20))</f>
        <v>4.7250120041482564</v>
      </c>
      <c r="I115">
        <v>6.0734439228514896</v>
      </c>
      <c r="J115">
        <v>21.249532860021802</v>
      </c>
      <c r="K115">
        <f>IF(I115&lt;'Planungstool Heizlast'!$B$8,'Planungstool Heizlast'!$B$21,IF(I115&gt;15,'Planungstool Heizlast'!$B$20,'Planungstool Heizlast'!$B$19/(15-'Planungstool Heizlast'!$B$8)*(15-Leistungsdaten!I115)+'Planungstool Heizlast'!$B$20))</f>
        <v>3.8307724559831393</v>
      </c>
      <c r="M115">
        <v>6.3578902415322203</v>
      </c>
      <c r="N115">
        <v>31.254401012642099</v>
      </c>
      <c r="O115">
        <f>IF(M115&lt;'Planungstool Heizlast'!$B$8,'Planungstool Heizlast'!$B$21,IF(M115&gt;15,'Planungstool Heizlast'!$B$20,'Planungstool Heizlast'!$B$19/(15-'Planungstool Heizlast'!$B$8)*(15-Leistungsdaten!M115)+'Planungstool Heizlast'!$B$20))</f>
        <v>3.7259984965711546</v>
      </c>
      <c r="Q115" s="1">
        <f>IF('Planungstool Heizlast'!$B$4="EU13L",Leistungsdaten!E115,IF('Planungstool Heizlast'!$B$4="EU08L",A115,IF('Planungstool Heizlast'!$B$4="EU15L",I115,IF('Planungstool Heizlast'!$B$4="EU20L",M115,""))))</f>
        <v>6.0734439228514896</v>
      </c>
      <c r="R115" s="1">
        <f>IF(OR('Planungstool Heizlast'!$B$9="Fußbodenheizung 35°C",'Planungstool Heizlast'!$B$9="Niedertemperaturheizkörper 45°C"),IF('Planungstool Heizlast'!$B$4="EU13L",Leistungsdaten!F115,IF('Planungstool Heizlast'!$B$4="EU08L",Leistungsdaten!B115,IF('Planungstool Heizlast'!$B$4="EU15L",J115,IF('Planungstool Heizlast'!$B$4="EU20L",N115,"")))),IF('Planungstool Heizlast'!$B$4="EU13L",Leistungsdaten!F115,IF('Planungstool Heizlast'!$B$4="EU08L",Leistungsdaten!B115,IF('Planungstool Heizlast'!$B$4="EU15L",J115,IF('Planungstool Heizlast'!$B$4="EU20L",N115,""))))*0.9)*'Planungstool Heizlast'!$B$5</f>
        <v>21.249532860021802</v>
      </c>
      <c r="S115" s="1">
        <f>IF('Planungstool Heizlast'!$B$4="EU13L",Leistungsdaten!G115,IF('Planungstool Heizlast'!$B$4="EU08L",Leistungsdaten!C115,IF('Planungstool Heizlast'!$B$4="EU15L",K115,IF('Planungstool Heizlast'!$B$4="EU20L",O115,""))))*$B$256</f>
        <v>3.8307724559831393</v>
      </c>
      <c r="T115" s="1">
        <f t="shared" si="2"/>
        <v>17.418760404038661</v>
      </c>
    </row>
    <row r="116" spans="1:20" x14ac:dyDescent="0.3">
      <c r="A116">
        <v>-0.817163025081168</v>
      </c>
      <c r="B116">
        <v>9.5348478242950705</v>
      </c>
      <c r="C116">
        <f>IF(A116&lt;'Planungstool Heizlast'!$B$8,'Planungstool Heizlast'!$B$21,IF(A116&gt;15,'Planungstool Heizlast'!$B$20,'Planungstool Heizlast'!$B$19/(15-'Planungstool Heizlast'!$B$8)*(15-Leistungsdaten!A116)+'Planungstool Heizlast'!$B$20))</f>
        <v>6.3688829016907231</v>
      </c>
      <c r="E116">
        <v>3.8638162719894402</v>
      </c>
      <c r="F116">
        <v>16.285772989038101</v>
      </c>
      <c r="G116">
        <f>IF(E116&lt;'Planungstool Heizlast'!$B$8,'Planungstool Heizlast'!$B$21,IF(E116&gt;15,'Planungstool Heizlast'!$B$20,'Planungstool Heizlast'!$B$19/(15-'Planungstool Heizlast'!$B$8)*(15-Leistungsdaten!E116)+'Planungstool Heizlast'!$B$20))</f>
        <v>4.6446744916318119</v>
      </c>
      <c r="I116">
        <v>6.31415792540502</v>
      </c>
      <c r="J116">
        <v>21.341433501113901</v>
      </c>
      <c r="K116">
        <f>IF(I116&lt;'Planungstool Heizlast'!$B$8,'Planungstool Heizlast'!$B$21,IF(I116&gt;15,'Planungstool Heizlast'!$B$20,'Planungstool Heizlast'!$B$19/(15-'Planungstool Heizlast'!$B$8)*(15-Leistungsdaten!I116)+'Planungstool Heizlast'!$B$20))</f>
        <v>3.7421070120061755</v>
      </c>
      <c r="M116">
        <v>6.6193529548047101</v>
      </c>
      <c r="N116">
        <v>31.4334197065055</v>
      </c>
      <c r="O116">
        <f>IF(M116&lt;'Planungstool Heizlast'!$B$8,'Planungstool Heizlast'!$B$21,IF(M116&gt;15,'Planungstool Heizlast'!$B$20,'Planungstool Heizlast'!$B$19/(15-'Planungstool Heizlast'!$B$8)*(15-Leistungsdaten!M116)+'Planungstool Heizlast'!$B$20))</f>
        <v>3.6296903993694918</v>
      </c>
      <c r="Q116" s="1">
        <f>IF('Planungstool Heizlast'!$B$4="EU13L",Leistungsdaten!E116,IF('Planungstool Heizlast'!$B$4="EU08L",A116,IF('Planungstool Heizlast'!$B$4="EU15L",I116,IF('Planungstool Heizlast'!$B$4="EU20L",M116,""))))</f>
        <v>6.31415792540502</v>
      </c>
      <c r="R116" s="1">
        <f>IF(OR('Planungstool Heizlast'!$B$9="Fußbodenheizung 35°C",'Planungstool Heizlast'!$B$9="Niedertemperaturheizkörper 45°C"),IF('Planungstool Heizlast'!$B$4="EU13L",Leistungsdaten!F116,IF('Planungstool Heizlast'!$B$4="EU08L",Leistungsdaten!B116,IF('Planungstool Heizlast'!$B$4="EU15L",J116,IF('Planungstool Heizlast'!$B$4="EU20L",N116,"")))),IF('Planungstool Heizlast'!$B$4="EU13L",Leistungsdaten!F116,IF('Planungstool Heizlast'!$B$4="EU08L",Leistungsdaten!B116,IF('Planungstool Heizlast'!$B$4="EU15L",J116,IF('Planungstool Heizlast'!$B$4="EU20L",N116,""))))*0.9)*'Planungstool Heizlast'!$B$5</f>
        <v>21.341433501113901</v>
      </c>
      <c r="S116" s="1">
        <f>IF('Planungstool Heizlast'!$B$4="EU13L",Leistungsdaten!G116,IF('Planungstool Heizlast'!$B$4="EU08L",Leistungsdaten!C116,IF('Planungstool Heizlast'!$B$4="EU15L",K116,IF('Planungstool Heizlast'!$B$4="EU20L",O116,""))))*$B$256</f>
        <v>3.7421070120061755</v>
      </c>
      <c r="T116" s="1">
        <f t="shared" si="2"/>
        <v>17.599326489107725</v>
      </c>
    </row>
    <row r="117" spans="1:20" x14ac:dyDescent="0.3">
      <c r="A117">
        <v>-0.59506136403864396</v>
      </c>
      <c r="B117">
        <v>9.5710989824636101</v>
      </c>
      <c r="C117">
        <f>IF(A117&lt;'Planungstool Heizlast'!$B$8,'Planungstool Heizlast'!$B$21,IF(A117&gt;15,'Planungstool Heizlast'!$B$20,'Planungstool Heizlast'!$B$19/(15-'Planungstool Heizlast'!$B$8)*(15-Leistungsdaten!A117)+'Planungstool Heizlast'!$B$20))</f>
        <v>6.2870731931758348</v>
      </c>
      <c r="E117">
        <v>4.0561490877454203</v>
      </c>
      <c r="F117">
        <v>16.368227450027401</v>
      </c>
      <c r="G117">
        <f>IF(E117&lt;'Planungstool Heizlast'!$B$8,'Planungstool Heizlast'!$B$21,IF(E117&gt;15,'Planungstool Heizlast'!$B$20,'Planungstool Heizlast'!$B$19/(15-'Planungstool Heizlast'!$B$8)*(15-Leistungsdaten!E117)+'Planungstool Heizlast'!$B$20))</f>
        <v>4.57382994449521</v>
      </c>
      <c r="I117">
        <v>6.5548992972319899</v>
      </c>
      <c r="J117">
        <v>21.4230164174684</v>
      </c>
      <c r="K117">
        <f>IF(I117&lt;'Planungstool Heizlast'!$B$8,'Planungstool Heizlast'!$B$21,IF(I117&gt;15,'Planungstool Heizlast'!$B$20,'Planungstool Heizlast'!$B$19/(15-'Planungstool Heizlast'!$B$8)*(15-Leistungsdaten!I117)+'Planungstool Heizlast'!$B$20))</f>
        <v>3.6534314867345836</v>
      </c>
      <c r="M117">
        <v>6.8811093852338896</v>
      </c>
      <c r="N117">
        <v>31.61322463614</v>
      </c>
      <c r="O117">
        <f>IF(M117&lt;'Planungstool Heizlast'!$B$8,'Planungstool Heizlast'!$B$21,IF(M117&gt;15,'Planungstool Heizlast'!$B$20,'Planungstool Heizlast'!$B$19/(15-'Planungstool Heizlast'!$B$8)*(15-Leistungsdaten!M117)+'Planungstool Heizlast'!$B$20))</f>
        <v>3.5332741133552741</v>
      </c>
      <c r="Q117" s="1">
        <f>IF('Planungstool Heizlast'!$B$4="EU13L",Leistungsdaten!E117,IF('Planungstool Heizlast'!$B$4="EU08L",A117,IF('Planungstool Heizlast'!$B$4="EU15L",I117,IF('Planungstool Heizlast'!$B$4="EU20L",M117,""))))</f>
        <v>6.5548992972319899</v>
      </c>
      <c r="R117" s="1">
        <f>IF(OR('Planungstool Heizlast'!$B$9="Fußbodenheizung 35°C",'Planungstool Heizlast'!$B$9="Niedertemperaturheizkörper 45°C"),IF('Planungstool Heizlast'!$B$4="EU13L",Leistungsdaten!F117,IF('Planungstool Heizlast'!$B$4="EU08L",Leistungsdaten!B117,IF('Planungstool Heizlast'!$B$4="EU15L",J117,IF('Planungstool Heizlast'!$B$4="EU20L",N117,"")))),IF('Planungstool Heizlast'!$B$4="EU13L",Leistungsdaten!F117,IF('Planungstool Heizlast'!$B$4="EU08L",Leistungsdaten!B117,IF('Planungstool Heizlast'!$B$4="EU15L",J117,IF('Planungstool Heizlast'!$B$4="EU20L",N117,""))))*0.9)*'Planungstool Heizlast'!$B$5</f>
        <v>21.4230164174684</v>
      </c>
      <c r="S117" s="1">
        <f>IF('Planungstool Heizlast'!$B$4="EU13L",Leistungsdaten!G117,IF('Planungstool Heizlast'!$B$4="EU08L",Leistungsdaten!C117,IF('Planungstool Heizlast'!$B$4="EU15L",K117,IF('Planungstool Heizlast'!$B$4="EU20L",O117,""))))*$B$256</f>
        <v>3.6534314867345836</v>
      </c>
      <c r="T117" s="1">
        <f t="shared" si="2"/>
        <v>17.769584930733817</v>
      </c>
    </row>
    <row r="118" spans="1:20" x14ac:dyDescent="0.3">
      <c r="A118">
        <v>-0.37288389795569299</v>
      </c>
      <c r="B118">
        <v>9.6070516780752708</v>
      </c>
      <c r="C118">
        <f>IF(A118&lt;'Planungstool Heizlast'!$B$8,'Planungstool Heizlast'!$B$21,IF(A118&gt;15,'Planungstool Heizlast'!$B$20,'Planungstool Heizlast'!$B$19/(15-'Planungstool Heizlast'!$B$8)*(15-Leistungsdaten!A118)+'Planungstool Heizlast'!$B$20))</f>
        <v>6.2052355623652184</v>
      </c>
      <c r="E118">
        <v>4.2737890905940299</v>
      </c>
      <c r="F118">
        <v>16.510667903177101</v>
      </c>
      <c r="G118">
        <f>IF(E118&lt;'Planungstool Heizlast'!$B$8,'Planungstool Heizlast'!$B$21,IF(E118&gt;15,'Planungstool Heizlast'!$B$20,'Planungstool Heizlast'!$B$19/(15-'Planungstool Heizlast'!$B$8)*(15-Leistungsdaten!E118)+'Planungstool Heizlast'!$B$20))</f>
        <v>4.4936636588823573</v>
      </c>
      <c r="I118">
        <v>6.79566670920833</v>
      </c>
      <c r="J118">
        <v>21.504644902433501</v>
      </c>
      <c r="K118">
        <f>IF(I118&lt;'Planungstool Heizlast'!$B$8,'Planungstool Heizlast'!$B$21,IF(I118&gt;15,'Planungstool Heizlast'!$B$20,'Planungstool Heizlast'!$B$19/(15-'Planungstool Heizlast'!$B$8)*(15-Leistungsdaten!I118)+'Planungstool Heizlast'!$B$20))</f>
        <v>3.5647463697426081</v>
      </c>
      <c r="M118">
        <v>7.1431599839175401</v>
      </c>
      <c r="N118">
        <v>31.793817097863901</v>
      </c>
      <c r="O118">
        <f>IF(M118&lt;'Planungstool Heizlast'!$B$8,'Planungstool Heizlast'!$B$21,IF(M118&gt;15,'Planungstool Heizlast'!$B$20,'Planungstool Heizlast'!$B$19/(15-'Planungstool Heizlast'!$B$8)*(15-Leistungsdaten!M118)+'Planungstool Heizlast'!$B$20))</f>
        <v>3.4367494723695553</v>
      </c>
      <c r="Q118" s="1">
        <f>IF('Planungstool Heizlast'!$B$4="EU13L",Leistungsdaten!E118,IF('Planungstool Heizlast'!$B$4="EU08L",A118,IF('Planungstool Heizlast'!$B$4="EU15L",I118,IF('Planungstool Heizlast'!$B$4="EU20L",M118,""))))</f>
        <v>6.79566670920833</v>
      </c>
      <c r="R118" s="1">
        <f>IF(OR('Planungstool Heizlast'!$B$9="Fußbodenheizung 35°C",'Planungstool Heizlast'!$B$9="Niedertemperaturheizkörper 45°C"),IF('Planungstool Heizlast'!$B$4="EU13L",Leistungsdaten!F118,IF('Planungstool Heizlast'!$B$4="EU08L",Leistungsdaten!B118,IF('Planungstool Heizlast'!$B$4="EU15L",J118,IF('Planungstool Heizlast'!$B$4="EU20L",N118,"")))),IF('Planungstool Heizlast'!$B$4="EU13L",Leistungsdaten!F118,IF('Planungstool Heizlast'!$B$4="EU08L",Leistungsdaten!B118,IF('Planungstool Heizlast'!$B$4="EU15L",J118,IF('Planungstool Heizlast'!$B$4="EU20L",N118,""))))*0.9)*'Planungstool Heizlast'!$B$5</f>
        <v>21.504644902433501</v>
      </c>
      <c r="S118" s="1">
        <f>IF('Planungstool Heizlast'!$B$4="EU13L",Leistungsdaten!G118,IF('Planungstool Heizlast'!$B$4="EU08L",Leistungsdaten!C118,IF('Planungstool Heizlast'!$B$4="EU15L",K118,IF('Planungstool Heizlast'!$B$4="EU20L",O118,""))))*$B$256</f>
        <v>3.5647463697426081</v>
      </c>
      <c r="T118" s="1">
        <f t="shared" si="2"/>
        <v>17.939898532690894</v>
      </c>
    </row>
    <row r="119" spans="1:20" x14ac:dyDescent="0.3">
      <c r="A119">
        <v>-0.150631716496439</v>
      </c>
      <c r="B119">
        <v>9.6426958033311099</v>
      </c>
      <c r="C119">
        <f>IF(A119&lt;'Planungstool Heizlast'!$B$8,'Planungstool Heizlast'!$B$21,IF(A119&gt;15,'Planungstool Heizlast'!$B$20,'Planungstool Heizlast'!$B$19/(15-'Planungstool Heizlast'!$B$8)*(15-Leistungsdaten!A119)+'Planungstool Heizlast'!$B$20))</f>
        <v>6.1233704106295974</v>
      </c>
      <c r="E119">
        <v>4.4912428523342998</v>
      </c>
      <c r="F119">
        <v>16.656917376948599</v>
      </c>
      <c r="G119">
        <f>IF(E119&lt;'Planungstool Heizlast'!$B$8,'Planungstool Heizlast'!$B$21,IF(E119&gt;15,'Planungstool Heizlast'!$B$20,'Planungstool Heizlast'!$B$19/(15-'Planungstool Heizlast'!$B$8)*(15-Leistungsdaten!E119)+'Planungstool Heizlast'!$B$20))</f>
        <v>4.413565973975663</v>
      </c>
      <c r="I119">
        <v>7.0364588251956599</v>
      </c>
      <c r="J119">
        <v>21.586316394587701</v>
      </c>
      <c r="K119">
        <f>IF(I119&lt;'Planungstool Heizlast'!$B$8,'Planungstool Heizlast'!$B$21,IF(I119&gt;15,'Planungstool Heizlast'!$B$20,'Planungstool Heizlast'!$B$19/(15-'Planungstool Heizlast'!$B$8)*(15-Leistungsdaten!I119)+'Planungstool Heizlast'!$B$20))</f>
        <v>3.4760521531881672</v>
      </c>
      <c r="M119">
        <v>7.4055052019534999</v>
      </c>
      <c r="N119">
        <v>31.975198387995299</v>
      </c>
      <c r="O119">
        <f>IF(M119&lt;'Planungstool Heizlast'!$B$8,'Planungstool Heizlast'!$B$21,IF(M119&gt;15,'Planungstool Heizlast'!$B$20,'Planungstool Heizlast'!$B$19/(15-'Planungstool Heizlast'!$B$8)*(15-Leistungsdaten!M119)+'Planungstool Heizlast'!$B$20))</f>
        <v>3.340116310253368</v>
      </c>
      <c r="Q119" s="1">
        <f>IF('Planungstool Heizlast'!$B$4="EU13L",Leistungsdaten!E119,IF('Planungstool Heizlast'!$B$4="EU08L",A119,IF('Planungstool Heizlast'!$B$4="EU15L",I119,IF('Planungstool Heizlast'!$B$4="EU20L",M119,""))))</f>
        <v>7.0364588251956599</v>
      </c>
      <c r="R119" s="1">
        <f>IF(OR('Planungstool Heizlast'!$B$9="Fußbodenheizung 35°C",'Planungstool Heizlast'!$B$9="Niedertemperaturheizkörper 45°C"),IF('Planungstool Heizlast'!$B$4="EU13L",Leistungsdaten!F119,IF('Planungstool Heizlast'!$B$4="EU08L",Leistungsdaten!B119,IF('Planungstool Heizlast'!$B$4="EU15L",J119,IF('Planungstool Heizlast'!$B$4="EU20L",N119,"")))),IF('Planungstool Heizlast'!$B$4="EU13L",Leistungsdaten!F119,IF('Planungstool Heizlast'!$B$4="EU08L",Leistungsdaten!B119,IF('Planungstool Heizlast'!$B$4="EU15L",J119,IF('Planungstool Heizlast'!$B$4="EU20L",N119,""))))*0.9)*'Planungstool Heizlast'!$B$5</f>
        <v>21.586316394587701</v>
      </c>
      <c r="S119" s="1">
        <f>IF('Planungstool Heizlast'!$B$4="EU13L",Leistungsdaten!G119,IF('Planungstool Heizlast'!$B$4="EU08L",Leistungsdaten!C119,IF('Planungstool Heizlast'!$B$4="EU15L",K119,IF('Planungstool Heizlast'!$B$4="EU20L",O119,""))))*$B$256</f>
        <v>3.4760521531881672</v>
      </c>
      <c r="T119" s="1">
        <f t="shared" si="2"/>
        <v>18.110264241399534</v>
      </c>
    </row>
    <row r="120" spans="1:20" x14ac:dyDescent="0.3">
      <c r="A120">
        <v>7.1694088425373406E-2</v>
      </c>
      <c r="B120">
        <v>9.7003726411231508</v>
      </c>
      <c r="C120">
        <f>IF(A120&lt;'Planungstool Heizlast'!$B$8,'Planungstool Heizlast'!$B$21,IF(A120&gt;15,'Planungstool Heizlast'!$B$20,'Planungstool Heizlast'!$B$19/(15-'Planungstool Heizlast'!$B$8)*(15-Leistungsdaten!A120)+'Planungstool Heizlast'!$B$20))</f>
        <v>6.0414781401683291</v>
      </c>
      <c r="E120">
        <v>4.6826383981214503</v>
      </c>
      <c r="F120">
        <v>16.747369052505999</v>
      </c>
      <c r="G120">
        <f>IF(E120&lt;'Planungstool Heizlast'!$B$8,'Planungstool Heizlast'!$B$21,IF(E120&gt;15,'Planungstool Heizlast'!$B$20,'Planungstool Heizlast'!$B$19/(15-'Planungstool Heizlast'!$B$8)*(15-Leistungsdaten!E120)+'Planungstool Heizlast'!$B$20))</f>
        <v>4.3430666641623201</v>
      </c>
      <c r="I120">
        <v>7.2772743020412598</v>
      </c>
      <c r="J120">
        <v>21.668028319062699</v>
      </c>
      <c r="K120">
        <f>IF(I120&lt;'Planungstool Heizlast'!$B$8,'Planungstool Heizlast'!$B$21,IF(I120&gt;15,'Planungstool Heizlast'!$B$20,'Planungstool Heizlast'!$B$19/(15-'Planungstool Heizlast'!$B$8)*(15-Leistungsdaten!I120)+'Planungstool Heizlast'!$B$20))</f>
        <v>3.3873493318128673</v>
      </c>
      <c r="M120">
        <v>7.6681454904395503</v>
      </c>
      <c r="N120">
        <v>32.157369802852401</v>
      </c>
      <c r="O120">
        <f>IF(M120&lt;'Planungstool Heizlast'!$B$8,'Planungstool Heizlast'!$B$21,IF(M120&gt;15,'Planungstool Heizlast'!$B$20,'Planungstool Heizlast'!$B$19/(15-'Planungstool Heizlast'!$B$8)*(15-Leistungsdaten!M120)+'Planungstool Heizlast'!$B$20))</f>
        <v>3.2433744608477659</v>
      </c>
      <c r="Q120" s="1">
        <f>IF('Planungstool Heizlast'!$B$4="EU13L",Leistungsdaten!E120,IF('Planungstool Heizlast'!$B$4="EU08L",A120,IF('Planungstool Heizlast'!$B$4="EU15L",I120,IF('Planungstool Heizlast'!$B$4="EU20L",M120,""))))</f>
        <v>7.2772743020412598</v>
      </c>
      <c r="R120" s="1">
        <f>IF(OR('Planungstool Heizlast'!$B$9="Fußbodenheizung 35°C",'Planungstool Heizlast'!$B$9="Niedertemperaturheizkörper 45°C"),IF('Planungstool Heizlast'!$B$4="EU13L",Leistungsdaten!F120,IF('Planungstool Heizlast'!$B$4="EU08L",Leistungsdaten!B120,IF('Planungstool Heizlast'!$B$4="EU15L",J120,IF('Planungstool Heizlast'!$B$4="EU20L",N120,"")))),IF('Planungstool Heizlast'!$B$4="EU13L",Leistungsdaten!F120,IF('Planungstool Heizlast'!$B$4="EU08L",Leistungsdaten!B120,IF('Planungstool Heizlast'!$B$4="EU15L",J120,IF('Planungstool Heizlast'!$B$4="EU20L",N120,""))))*0.9)*'Planungstool Heizlast'!$B$5</f>
        <v>21.668028319062699</v>
      </c>
      <c r="S120" s="1">
        <f>IF('Planungstool Heizlast'!$B$4="EU13L",Leistungsdaten!G120,IF('Planungstool Heizlast'!$B$4="EU08L",Leistungsdaten!C120,IF('Planungstool Heizlast'!$B$4="EU15L",K120,IF('Planungstool Heizlast'!$B$4="EU20L",O120,""))))*$B$256</f>
        <v>3.3873493318128673</v>
      </c>
      <c r="T120" s="1">
        <f t="shared" si="2"/>
        <v>18.280678987249832</v>
      </c>
    </row>
    <row r="121" spans="1:20" x14ac:dyDescent="0.3">
      <c r="A121">
        <v>0.30607267901535401</v>
      </c>
      <c r="B121">
        <v>9.8043436740534506</v>
      </c>
      <c r="C121">
        <f>IF(A121&lt;'Planungstool Heizlast'!$B$8,'Planungstool Heizlast'!$B$21,IF(A121&gt;15,'Planungstool Heizlast'!$B$20,'Planungstool Heizlast'!$B$19/(15-'Planungstool Heizlast'!$B$8)*(15-Leistungsdaten!A121)+'Planungstool Heizlast'!$B$20))</f>
        <v>5.9551463041600172</v>
      </c>
      <c r="E121">
        <v>4.8996132056392598</v>
      </c>
      <c r="F121">
        <v>16.8585291946466</v>
      </c>
      <c r="G121">
        <f>IF(E121&lt;'Planungstool Heizlast'!$B$8,'Planungstool Heizlast'!$B$21,IF(E121&gt;15,'Planungstool Heizlast'!$B$20,'Planungstool Heizlast'!$B$19/(15-'Planungstool Heizlast'!$B$8)*(15-Leistungsdaten!E121)+'Planungstool Heizlast'!$B$20))</f>
        <v>4.2631453989417629</v>
      </c>
      <c r="I121">
        <v>7.5181117895780902</v>
      </c>
      <c r="J121">
        <v>21.7497780875436</v>
      </c>
      <c r="K121">
        <f>IF(I121&lt;'Planungstool Heizlast'!$B$8,'Planungstool Heizlast'!$B$21,IF(I121&gt;15,'Planungstool Heizlast'!$B$20,'Planungstool Heizlast'!$B$19/(15-'Planungstool Heizlast'!$B$8)*(15-Leistungsdaten!I121)+'Planungstool Heizlast'!$B$20))</f>
        <v>3.2986384029419944</v>
      </c>
      <c r="M121">
        <v>7.9310813004735099</v>
      </c>
      <c r="N121">
        <v>32.340332638753203</v>
      </c>
      <c r="O121">
        <f>IF(M121&lt;'Planungstool Heizlast'!$B$8,'Planungstool Heizlast'!$B$21,IF(M121&gt;15,'Planungstool Heizlast'!$B$20,'Planungstool Heizlast'!$B$19/(15-'Planungstool Heizlast'!$B$8)*(15-Leistungsdaten!M121)+'Planungstool Heizlast'!$B$20))</f>
        <v>3.1465237579937884</v>
      </c>
      <c r="Q121" s="1">
        <f>IF('Planungstool Heizlast'!$B$4="EU13L",Leistungsdaten!E121,IF('Planungstool Heizlast'!$B$4="EU08L",A121,IF('Planungstool Heizlast'!$B$4="EU15L",I121,IF('Planungstool Heizlast'!$B$4="EU20L",M121,""))))</f>
        <v>7.5181117895780902</v>
      </c>
      <c r="R121" s="1">
        <f>IF(OR('Planungstool Heizlast'!$B$9="Fußbodenheizung 35°C",'Planungstool Heizlast'!$B$9="Niedertemperaturheizkörper 45°C"),IF('Planungstool Heizlast'!$B$4="EU13L",Leistungsdaten!F121,IF('Planungstool Heizlast'!$B$4="EU08L",Leistungsdaten!B121,IF('Planungstool Heizlast'!$B$4="EU15L",J121,IF('Planungstool Heizlast'!$B$4="EU20L",N121,"")))),IF('Planungstool Heizlast'!$B$4="EU13L",Leistungsdaten!F121,IF('Planungstool Heizlast'!$B$4="EU08L",Leistungsdaten!B121,IF('Planungstool Heizlast'!$B$4="EU15L",J121,IF('Planungstool Heizlast'!$B$4="EU20L",N121,""))))*0.9)*'Planungstool Heizlast'!$B$5</f>
        <v>21.7497780875436</v>
      </c>
      <c r="S121" s="1">
        <f>IF('Planungstool Heizlast'!$B$4="EU13L",Leistungsdaten!G121,IF('Planungstool Heizlast'!$B$4="EU08L",Leistungsdaten!C121,IF('Planungstool Heizlast'!$B$4="EU15L",K121,IF('Planungstool Heizlast'!$B$4="EU20L",O121,""))))*$B$256</f>
        <v>3.2986384029419944</v>
      </c>
      <c r="T121" s="1">
        <f t="shared" si="2"/>
        <v>18.451139684601607</v>
      </c>
    </row>
    <row r="122" spans="1:20" x14ac:dyDescent="0.3">
      <c r="A122">
        <v>0.51058467600942303</v>
      </c>
      <c r="B122">
        <v>9.8480932222774893</v>
      </c>
      <c r="C122">
        <f>IF(A122&lt;'Planungstool Heizlast'!$B$8,'Planungstool Heizlast'!$B$21,IF(A122&gt;15,'Planungstool Heizlast'!$B$20,'Planungstool Heizlast'!$B$19/(15-'Planungstool Heizlast'!$B$8)*(15-Leistungsdaten!A122)+'Planungstool Heizlast'!$B$20))</f>
        <v>5.8798156344867323</v>
      </c>
      <c r="E122">
        <v>5.09034253351102</v>
      </c>
      <c r="F122">
        <v>16.823243077975</v>
      </c>
      <c r="G122">
        <f>IF(E122&lt;'Planungstool Heizlast'!$B$8,'Planungstool Heizlast'!$B$21,IF(E122&gt;15,'Planungstool Heizlast'!$B$20,'Planungstool Heizlast'!$B$19/(15-'Planungstool Heizlast'!$B$8)*(15-Leistungsdaten!E122)+'Planungstool Heizlast'!$B$20))</f>
        <v>4.1928914861831288</v>
      </c>
      <c r="I122">
        <v>7.7589699306247804</v>
      </c>
      <c r="J122">
        <v>21.831563098269001</v>
      </c>
      <c r="K122">
        <f>IF(I122&lt;'Planungstool Heizlast'!$B$8,'Planungstool Heizlast'!$B$21,IF(I122&gt;15,'Planungstool Heizlast'!$B$20,'Planungstool Heizlast'!$B$19/(15-'Planungstool Heizlast'!$B$8)*(15-Leistungsdaten!I122)+'Planungstool Heizlast'!$B$20))</f>
        <v>3.2099198664845163</v>
      </c>
      <c r="M122">
        <v>8.1943130831531992</v>
      </c>
      <c r="N122">
        <v>32.524088192016002</v>
      </c>
      <c r="O122">
        <f>IF(M122&lt;'Planungstool Heizlast'!$B$8,'Planungstool Heizlast'!$B$21,IF(M122&gt;15,'Planungstool Heizlast'!$B$20,'Planungstool Heizlast'!$B$19/(15-'Planungstool Heizlast'!$B$8)*(15-Leistungsdaten!M122)+'Planungstool Heizlast'!$B$20))</f>
        <v>3.0495640355324749</v>
      </c>
      <c r="Q122" s="1">
        <f>IF('Planungstool Heizlast'!$B$4="EU13L",Leistungsdaten!E122,IF('Planungstool Heizlast'!$B$4="EU08L",A122,IF('Planungstool Heizlast'!$B$4="EU15L",I122,IF('Planungstool Heizlast'!$B$4="EU20L",M122,""))))</f>
        <v>7.7589699306247804</v>
      </c>
      <c r="R122" s="1">
        <f>IF(OR('Planungstool Heizlast'!$B$9="Fußbodenheizung 35°C",'Planungstool Heizlast'!$B$9="Niedertemperaturheizkörper 45°C"),IF('Planungstool Heizlast'!$B$4="EU13L",Leistungsdaten!F122,IF('Planungstool Heizlast'!$B$4="EU08L",Leistungsdaten!B122,IF('Planungstool Heizlast'!$B$4="EU15L",J122,IF('Planungstool Heizlast'!$B$4="EU20L",N122,"")))),IF('Planungstool Heizlast'!$B$4="EU13L",Leistungsdaten!F122,IF('Planungstool Heizlast'!$B$4="EU08L",Leistungsdaten!B122,IF('Planungstool Heizlast'!$B$4="EU15L",J122,IF('Planungstool Heizlast'!$B$4="EU20L",N122,""))))*0.9)*'Planungstool Heizlast'!$B$5</f>
        <v>21.831563098269001</v>
      </c>
      <c r="S122" s="1">
        <f>IF('Planungstool Heizlast'!$B$4="EU13L",Leistungsdaten!G122,IF('Planungstool Heizlast'!$B$4="EU08L",Leistungsdaten!C122,IF('Planungstool Heizlast'!$B$4="EU15L",K122,IF('Planungstool Heizlast'!$B$4="EU20L",O122,""))))*$B$256</f>
        <v>3.2099198664845163</v>
      </c>
      <c r="T122" s="1">
        <f t="shared" si="2"/>
        <v>18.621643231784486</v>
      </c>
    </row>
    <row r="123" spans="1:20" x14ac:dyDescent="0.3">
      <c r="A123">
        <v>0.73013595822380495</v>
      </c>
      <c r="B123">
        <v>9.9246145041422391</v>
      </c>
      <c r="C123">
        <f>IF(A123&lt;'Planungstool Heizlast'!$B$8,'Planungstool Heizlast'!$B$21,IF(A123&gt;15,'Planungstool Heizlast'!$B$20,'Planungstool Heizlast'!$B$19/(15-'Planungstool Heizlast'!$B$8)*(15-Leistungsdaten!A123)+'Planungstool Heizlast'!$B$20))</f>
        <v>5.798945341496939</v>
      </c>
      <c r="E123">
        <v>5.30682896393383</v>
      </c>
      <c r="F123">
        <v>16.840563998177299</v>
      </c>
      <c r="G123">
        <f>IF(E123&lt;'Planungstool Heizlast'!$B$8,'Planungstool Heizlast'!$B$21,IF(E123&gt;15,'Planungstool Heizlast'!$B$20,'Planungstool Heizlast'!$B$19/(15-'Planungstool Heizlast'!$B$8)*(15-Leistungsdaten!E123)+'Planungstool Heizlast'!$B$20))</f>
        <v>4.113150111502784</v>
      </c>
      <c r="I123">
        <v>7.9998473609856298</v>
      </c>
      <c r="J123">
        <v>21.913380736030501</v>
      </c>
      <c r="K123">
        <f>IF(I123&lt;'Planungstool Heizlast'!$B$8,'Planungstool Heizlast'!$B$21,IF(I123&gt;15,'Planungstool Heizlast'!$B$20,'Planungstool Heizlast'!$B$19/(15-'Planungstool Heizlast'!$B$8)*(15-Leistungsdaten!I123)+'Planungstool Heizlast'!$B$20))</f>
        <v>3.1211942249330851</v>
      </c>
      <c r="M123">
        <v>8.4578412895764004</v>
      </c>
      <c r="N123">
        <v>32.708637758958901</v>
      </c>
      <c r="O123">
        <f>IF(M123&lt;'Planungstool Heizlast'!$B$8,'Planungstool Heizlast'!$B$21,IF(M123&gt;15,'Planungstool Heizlast'!$B$20,'Planungstool Heizlast'!$B$19/(15-'Planungstool Heizlast'!$B$8)*(15-Leistungsdaten!M123)+'Planungstool Heizlast'!$B$20))</f>
        <v>2.952495127304879</v>
      </c>
      <c r="Q123" s="1">
        <f>IF('Planungstool Heizlast'!$B$4="EU13L",Leistungsdaten!E123,IF('Planungstool Heizlast'!$B$4="EU08L",A123,IF('Planungstool Heizlast'!$B$4="EU15L",I123,IF('Planungstool Heizlast'!$B$4="EU20L",M123,""))))</f>
        <v>7.9998473609856298</v>
      </c>
      <c r="R123" s="1">
        <f>IF(OR('Planungstool Heizlast'!$B$9="Fußbodenheizung 35°C",'Planungstool Heizlast'!$B$9="Niedertemperaturheizkörper 45°C"),IF('Planungstool Heizlast'!$B$4="EU13L",Leistungsdaten!F123,IF('Planungstool Heizlast'!$B$4="EU08L",Leistungsdaten!B123,IF('Planungstool Heizlast'!$B$4="EU15L",J123,IF('Planungstool Heizlast'!$B$4="EU20L",N123,"")))),IF('Planungstool Heizlast'!$B$4="EU13L",Leistungsdaten!F123,IF('Planungstool Heizlast'!$B$4="EU08L",Leistungsdaten!B123,IF('Planungstool Heizlast'!$B$4="EU15L",J123,IF('Planungstool Heizlast'!$B$4="EU20L",N123,""))))*0.9)*'Planungstool Heizlast'!$B$5</f>
        <v>21.913380736030501</v>
      </c>
      <c r="S123" s="1">
        <f>IF('Planungstool Heizlast'!$B$4="EU13L",Leistungsdaten!G123,IF('Planungstool Heizlast'!$B$4="EU08L",Leistungsdaten!C123,IF('Planungstool Heizlast'!$B$4="EU15L",K123,IF('Planungstool Heizlast'!$B$4="EU20L",O123,""))))*$B$256</f>
        <v>3.1211942249330851</v>
      </c>
      <c r="T123" s="1">
        <f t="shared" si="2"/>
        <v>18.792186511097416</v>
      </c>
    </row>
    <row r="124" spans="1:20" x14ac:dyDescent="0.3">
      <c r="A124">
        <v>0.933905232783107</v>
      </c>
      <c r="B124">
        <v>9.9708110952853293</v>
      </c>
      <c r="C124">
        <f>IF(A124&lt;'Planungstool Heizlast'!$B$8,'Planungstool Heizlast'!$B$21,IF(A124&gt;15,'Planungstool Heizlast'!$B$20,'Planungstool Heizlast'!$B$19/(15-'Planungstool Heizlast'!$B$8)*(15-Leistungsdaten!A124)+'Planungstool Heizlast'!$B$20))</f>
        <v>5.7238882488226288</v>
      </c>
      <c r="E124">
        <v>5.5231187128124803</v>
      </c>
      <c r="F124">
        <v>16.857480119991202</v>
      </c>
      <c r="G124">
        <f>IF(E124&lt;'Planungstool Heizlast'!$B$8,'Planungstool Heizlast'!$B$21,IF(E124&gt;15,'Planungstool Heizlast'!$B$20,'Planungstool Heizlast'!$B$19/(15-'Planungstool Heizlast'!$B$8)*(15-Leistungsdaten!E124)+'Planungstool Heizlast'!$B$20))</f>
        <v>4.033481183195522</v>
      </c>
      <c r="I124">
        <v>8.2407427094506307</v>
      </c>
      <c r="J124">
        <v>21.995228372173099</v>
      </c>
      <c r="K124">
        <f>IF(I124&lt;'Planungstool Heizlast'!$B$8,'Planungstool Heizlast'!$B$21,IF(I124&gt;15,'Planungstool Heizlast'!$B$20,'Planungstool Heizlast'!$B$19/(15-'Planungstool Heizlast'!$B$8)*(15-Leistungsdaten!I124)+'Planungstool Heizlast'!$B$20))</f>
        <v>3.0324619833640276</v>
      </c>
      <c r="M124">
        <v>8.7216663708409303</v>
      </c>
      <c r="N124">
        <v>32.893982635899903</v>
      </c>
      <c r="O124">
        <f>IF(M124&lt;'Planungstool Heizlast'!$B$8,'Planungstool Heizlast'!$B$21,IF(M124&gt;15,'Planungstool Heizlast'!$B$20,'Planungstool Heizlast'!$B$19/(15-'Planungstool Heizlast'!$B$8)*(15-Leistungsdaten!M124)+'Planungstool Heizlast'!$B$20))</f>
        <v>2.8553168671520406</v>
      </c>
      <c r="Q124" s="1">
        <f>IF('Planungstool Heizlast'!$B$4="EU13L",Leistungsdaten!E124,IF('Planungstool Heizlast'!$B$4="EU08L",A124,IF('Planungstool Heizlast'!$B$4="EU15L",I124,IF('Planungstool Heizlast'!$B$4="EU20L",M124,""))))</f>
        <v>8.2407427094506307</v>
      </c>
      <c r="R124" s="1">
        <f>IF(OR('Planungstool Heizlast'!$B$9="Fußbodenheizung 35°C",'Planungstool Heizlast'!$B$9="Niedertemperaturheizkörper 45°C"),IF('Planungstool Heizlast'!$B$4="EU13L",Leistungsdaten!F124,IF('Planungstool Heizlast'!$B$4="EU08L",Leistungsdaten!B124,IF('Planungstool Heizlast'!$B$4="EU15L",J124,IF('Planungstool Heizlast'!$B$4="EU20L",N124,"")))),IF('Planungstool Heizlast'!$B$4="EU13L",Leistungsdaten!F124,IF('Planungstool Heizlast'!$B$4="EU08L",Leistungsdaten!B124,IF('Planungstool Heizlast'!$B$4="EU15L",J124,IF('Planungstool Heizlast'!$B$4="EU20L",N124,""))))*0.9)*'Planungstool Heizlast'!$B$5</f>
        <v>21.995228372173099</v>
      </c>
      <c r="S124" s="1">
        <f>IF('Planungstool Heizlast'!$B$4="EU13L",Leistungsdaten!G124,IF('Planungstool Heizlast'!$B$4="EU08L",Leistungsdaten!C124,IF('Planungstool Heizlast'!$B$4="EU15L",K124,IF('Planungstool Heizlast'!$B$4="EU20L",O124,""))))*$B$256</f>
        <v>3.0324619833640276</v>
      </c>
      <c r="T124" s="1">
        <f t="shared" si="2"/>
        <v>18.962766388809072</v>
      </c>
    </row>
    <row r="125" spans="1:20" x14ac:dyDescent="0.3">
      <c r="A125">
        <v>1.15296879717588</v>
      </c>
      <c r="B125">
        <v>10.050698049504399</v>
      </c>
      <c r="C125">
        <f>IF(A125&lt;'Planungstool Heizlast'!$B$8,'Planungstool Heizlast'!$B$21,IF(A125&gt;15,'Planungstool Heizlast'!$B$20,'Planungstool Heizlast'!$B$19/(15-'Planungstool Heizlast'!$B$8)*(15-Leistungsdaten!A125)+'Planungstool Heizlast'!$B$20))</f>
        <v>5.6431976035339657</v>
      </c>
      <c r="E125">
        <v>5.7128692690234599</v>
      </c>
      <c r="F125">
        <v>16.820260089486201</v>
      </c>
      <c r="G125">
        <f>IF(E125&lt;'Planungstool Heizlast'!$B$8,'Planungstool Heizlast'!$B$21,IF(E125&gt;15,'Planungstool Heizlast'!$B$20,'Planungstool Heizlast'!$B$19/(15-'Planungstool Heizlast'!$B$8)*(15-Leistungsdaten!E125)+'Planungstool Heizlast'!$B$20))</f>
        <v>3.963587794639611</v>
      </c>
      <c r="I125">
        <v>8.4816545977954494</v>
      </c>
      <c r="J125">
        <v>22.077103364595299</v>
      </c>
      <c r="K125">
        <f>IF(I125&lt;'Planungstool Heizlast'!$B$8,'Planungstool Heizlast'!$B$21,IF(I125&gt;15,'Planungstool Heizlast'!$B$20,'Planungstool Heizlast'!$B$19/(15-'Planungstool Heizlast'!$B$8)*(15-Leistungsdaten!I125)+'Planungstool Heizlast'!$B$20))</f>
        <v>2.9437236494373513</v>
      </c>
      <c r="M125">
        <v>8.9857887780446006</v>
      </c>
      <c r="N125">
        <v>33.080124119157396</v>
      </c>
      <c r="O125">
        <f>IF(M125&lt;'Planungstool Heizlast'!$B$8,'Planungstool Heizlast'!$B$21,IF(M125&gt;15,'Planungstool Heizlast'!$B$20,'Planungstool Heizlast'!$B$19/(15-'Planungstool Heizlast'!$B$8)*(15-Leistungsdaten!M125)+'Planungstool Heizlast'!$B$20))</f>
        <v>2.7580290889150021</v>
      </c>
      <c r="Q125" s="1">
        <f>IF('Planungstool Heizlast'!$B$4="EU13L",Leistungsdaten!E125,IF('Planungstool Heizlast'!$B$4="EU08L",A125,IF('Planungstool Heizlast'!$B$4="EU15L",I125,IF('Planungstool Heizlast'!$B$4="EU20L",M125,""))))</f>
        <v>8.4816545977954494</v>
      </c>
      <c r="R125" s="1">
        <f>IF(OR('Planungstool Heizlast'!$B$9="Fußbodenheizung 35°C",'Planungstool Heizlast'!$B$9="Niedertemperaturheizkörper 45°C"),IF('Planungstool Heizlast'!$B$4="EU13L",Leistungsdaten!F125,IF('Planungstool Heizlast'!$B$4="EU08L",Leistungsdaten!B125,IF('Planungstool Heizlast'!$B$4="EU15L",J125,IF('Planungstool Heizlast'!$B$4="EU20L",N125,"")))),IF('Planungstool Heizlast'!$B$4="EU13L",Leistungsdaten!F125,IF('Planungstool Heizlast'!$B$4="EU08L",Leistungsdaten!B125,IF('Planungstool Heizlast'!$B$4="EU15L",J125,IF('Planungstool Heizlast'!$B$4="EU20L",N125,""))))*0.9)*'Planungstool Heizlast'!$B$5</f>
        <v>22.077103364595299</v>
      </c>
      <c r="S125" s="1">
        <f>IF('Planungstool Heizlast'!$B$4="EU13L",Leistungsdaten!G125,IF('Planungstool Heizlast'!$B$4="EU08L",Leistungsdaten!C125,IF('Planungstool Heizlast'!$B$4="EU15L",K125,IF('Planungstool Heizlast'!$B$4="EU20L",O125,""))))*$B$256</f>
        <v>2.9437236494373513</v>
      </c>
      <c r="T125" s="1">
        <f t="shared" si="2"/>
        <v>19.133379715157947</v>
      </c>
    </row>
    <row r="126" spans="1:20" x14ac:dyDescent="0.3">
      <c r="A126">
        <v>1.37185063095899</v>
      </c>
      <c r="B126">
        <v>10.1325589163408</v>
      </c>
      <c r="C126">
        <f>IF(A126&lt;'Planungstool Heizlast'!$B$8,'Planungstool Heizlast'!$B$21,IF(A126&gt;15,'Planungstool Heizlast'!$B$20,'Planungstool Heizlast'!$B$19/(15-'Planungstool Heizlast'!$B$8)*(15-Leistungsdaten!A126)+'Planungstool Heizlast'!$B$20))</f>
        <v>5.5625738975384849</v>
      </c>
      <c r="E126">
        <v>5.9286573982735202</v>
      </c>
      <c r="F126">
        <v>16.836170089905298</v>
      </c>
      <c r="G126">
        <f>IF(E126&lt;'Planungstool Heizlast'!$B$8,'Planungstool Heizlast'!$B$21,IF(E126&gt;15,'Planungstool Heizlast'!$B$20,'Planungstool Heizlast'!$B$19/(15-'Planungstool Heizlast'!$B$8)*(15-Leistungsdaten!E126)+'Planungstool Heizlast'!$B$20))</f>
        <v>3.8841036346740516</v>
      </c>
      <c r="I126">
        <v>8.7225816407814101</v>
      </c>
      <c r="J126">
        <v>22.159003057748599</v>
      </c>
      <c r="K126">
        <f>IF(I126&lt;'Planungstool Heizlast'!$B$8,'Planungstool Heizlast'!$B$21,IF(I126&gt;15,'Planungstool Heizlast'!$B$20,'Planungstool Heizlast'!$B$19/(15-'Planungstool Heizlast'!$B$8)*(15-Leistungsdaten!I126)+'Planungstool Heizlast'!$B$20))</f>
        <v>2.8549797333967519</v>
      </c>
      <c r="M126">
        <v>9.2502089622852104</v>
      </c>
      <c r="N126">
        <v>33.2670635050494</v>
      </c>
      <c r="O126">
        <f>IF(M126&lt;'Planungstool Heizlast'!$B$8,'Planungstool Heizlast'!$B$21,IF(M126&gt;15,'Planungstool Heizlast'!$B$20,'Planungstool Heizlast'!$B$19/(15-'Planungstool Heizlast'!$B$8)*(15-Leistungsdaten!M126)+'Planungstool Heizlast'!$B$20))</f>
        <v>2.6606316264348111</v>
      </c>
      <c r="Q126" s="1">
        <f>IF('Planungstool Heizlast'!$B$4="EU13L",Leistungsdaten!E126,IF('Planungstool Heizlast'!$B$4="EU08L",A126,IF('Planungstool Heizlast'!$B$4="EU15L",I126,IF('Planungstool Heizlast'!$B$4="EU20L",M126,""))))</f>
        <v>8.7225816407814101</v>
      </c>
      <c r="R126" s="1">
        <f>IF(OR('Planungstool Heizlast'!$B$9="Fußbodenheizung 35°C",'Planungstool Heizlast'!$B$9="Niedertemperaturheizkörper 45°C"),IF('Planungstool Heizlast'!$B$4="EU13L",Leistungsdaten!F126,IF('Planungstool Heizlast'!$B$4="EU08L",Leistungsdaten!B126,IF('Planungstool Heizlast'!$B$4="EU15L",J126,IF('Planungstool Heizlast'!$B$4="EU20L",N126,"")))),IF('Planungstool Heizlast'!$B$4="EU13L",Leistungsdaten!F126,IF('Planungstool Heizlast'!$B$4="EU08L",Leistungsdaten!B126,IF('Planungstool Heizlast'!$B$4="EU15L",J126,IF('Planungstool Heizlast'!$B$4="EU20L",N126,""))))*0.9)*'Planungstool Heizlast'!$B$5</f>
        <v>22.159003057748599</v>
      </c>
      <c r="S126" s="1">
        <f>IF('Planungstool Heizlast'!$B$4="EU13L",Leistungsdaten!G126,IF('Planungstool Heizlast'!$B$4="EU08L",Leistungsdaten!C126,IF('Planungstool Heizlast'!$B$4="EU15L",K126,IF('Planungstool Heizlast'!$B$4="EU20L",O126,""))))*$B$256</f>
        <v>2.8549797333967519</v>
      </c>
      <c r="T126" s="1">
        <f t="shared" si="2"/>
        <v>19.304023324351846</v>
      </c>
    </row>
    <row r="127" spans="1:20" x14ac:dyDescent="0.3">
      <c r="A127">
        <v>1.57455909675985</v>
      </c>
      <c r="B127">
        <v>10.182859544579101</v>
      </c>
      <c r="C127">
        <f>IF(A127&lt;'Planungstool Heizlast'!$B$8,'Planungstool Heizlast'!$B$21,IF(A127&gt;15,'Planungstool Heizlast'!$B$20,'Planungstool Heizlast'!$B$19/(15-'Planungstool Heizlast'!$B$8)*(15-Leistungsdaten!A127)+'Planungstool Heizlast'!$B$20))</f>
        <v>5.4879075469005514</v>
      </c>
      <c r="E127">
        <v>6.1177138210020496</v>
      </c>
      <c r="F127">
        <v>16.797600836860099</v>
      </c>
      <c r="G127">
        <f>IF(E127&lt;'Planungstool Heizlast'!$B$8,'Planungstool Heizlast'!$B$21,IF(E127&gt;15,'Planungstool Heizlast'!$B$20,'Planungstool Heizlast'!$B$19/(15-'Planungstool Heizlast'!$B$8)*(15-Leistungsdaten!E127)+'Planungstool Heizlast'!$B$20))</f>
        <v>3.8144659256911946</v>
      </c>
      <c r="I127">
        <v>8.9635224461555296</v>
      </c>
      <c r="J127">
        <v>22.240924782638</v>
      </c>
      <c r="K127">
        <f>IF(I127&lt;'Planungstool Heizlast'!$B$8,'Planungstool Heizlast'!$B$21,IF(I127&gt;15,'Planungstool Heizlast'!$B$20,'Planungstool Heizlast'!$B$19/(15-'Planungstool Heizlast'!$B$8)*(15-Leistungsdaten!I127)+'Planungstool Heizlast'!$B$20))</f>
        <v>2.7662307480695993</v>
      </c>
      <c r="M127">
        <v>9.5149273746605907</v>
      </c>
      <c r="N127">
        <v>33.454802089894002</v>
      </c>
      <c r="O127">
        <f>IF(M127&lt;'Planungstool Heizlast'!$B$8,'Planungstool Heizlast'!$B$21,IF(M127&gt;15,'Planungstool Heizlast'!$B$20,'Planungstool Heizlast'!$B$19/(15-'Planungstool Heizlast'!$B$8)*(15-Leistungsdaten!M127)+'Planungstool Heizlast'!$B$20))</f>
        <v>2.5631243135525024</v>
      </c>
      <c r="Q127" s="1">
        <f>IF('Planungstool Heizlast'!$B$4="EU13L",Leistungsdaten!E127,IF('Planungstool Heizlast'!$B$4="EU08L",A127,IF('Planungstool Heizlast'!$B$4="EU15L",I127,IF('Planungstool Heizlast'!$B$4="EU20L",M127,""))))</f>
        <v>8.9635224461555296</v>
      </c>
      <c r="R127" s="1">
        <f>IF(OR('Planungstool Heizlast'!$B$9="Fußbodenheizung 35°C",'Planungstool Heizlast'!$B$9="Niedertemperaturheizkörper 45°C"),IF('Planungstool Heizlast'!$B$4="EU13L",Leistungsdaten!F127,IF('Planungstool Heizlast'!$B$4="EU08L",Leistungsdaten!B127,IF('Planungstool Heizlast'!$B$4="EU15L",J127,IF('Planungstool Heizlast'!$B$4="EU20L",N127,"")))),IF('Planungstool Heizlast'!$B$4="EU13L",Leistungsdaten!F127,IF('Planungstool Heizlast'!$B$4="EU08L",Leistungsdaten!B127,IF('Planungstool Heizlast'!$B$4="EU15L",J127,IF('Planungstool Heizlast'!$B$4="EU20L",N127,""))))*0.9)*'Planungstool Heizlast'!$B$5</f>
        <v>22.240924782638</v>
      </c>
      <c r="S127" s="1">
        <f>IF('Planungstool Heizlast'!$B$4="EU13L",Leistungsdaten!G127,IF('Planungstool Heizlast'!$B$4="EU08L",Leistungsdaten!C127,IF('Planungstool Heizlast'!$B$4="EU15L",K127,IF('Planungstool Heizlast'!$B$4="EU20L",O127,""))))*$B$256</f>
        <v>2.7662307480695993</v>
      </c>
      <c r="T127" s="1">
        <f t="shared" si="2"/>
        <v>19.474694034568401</v>
      </c>
    </row>
    <row r="128" spans="1:20" x14ac:dyDescent="0.3">
      <c r="A128">
        <v>1.79294344496271</v>
      </c>
      <c r="B128">
        <v>10.2683300865096</v>
      </c>
      <c r="C128">
        <f>IF(A128&lt;'Planungstool Heizlast'!$B$8,'Planungstool Heizlast'!$B$21,IF(A128&gt;15,'Planungstool Heizlast'!$B$20,'Planungstool Heizlast'!$B$19/(15-'Planungstool Heizlast'!$B$8)*(15-Leistungsdaten!A128)+'Planungstool Heizlast'!$B$20))</f>
        <v>5.4074670864968395</v>
      </c>
      <c r="E128">
        <v>6.3329915043825</v>
      </c>
      <c r="F128">
        <v>16.812496969777602</v>
      </c>
      <c r="G128">
        <f>IF(E128&lt;'Planungstool Heizlast'!$B$8,'Planungstool Heizlast'!$B$21,IF(E128&gt;15,'Planungstool Heizlast'!$B$20,'Planungstool Heizlast'!$B$19/(15-'Planungstool Heizlast'!$B$8)*(15-Leistungsdaten!E128)+'Planungstool Heizlast'!$B$20))</f>
        <v>3.7351697851560588</v>
      </c>
      <c r="I128">
        <v>9.2044756146504891</v>
      </c>
      <c r="J128">
        <v>22.322865856821799</v>
      </c>
      <c r="K128">
        <f>IF(I128&lt;'Planungstool Heizlast'!$B$8,'Planungstool Heizlast'!$B$21,IF(I128&gt;15,'Planungstool Heizlast'!$B$20,'Planungstool Heizlast'!$B$19/(15-'Planungstool Heizlast'!$B$8)*(15-Leistungsdaten!I128)+'Planungstool Heizlast'!$B$20))</f>
        <v>2.6774772088669492</v>
      </c>
      <c r="M128">
        <v>9.7799444662685104</v>
      </c>
      <c r="N128">
        <v>33.6433411700094</v>
      </c>
      <c r="O128">
        <f>IF(M128&lt;'Planungstool Heizlast'!$B$8,'Planungstool Heizlast'!$B$21,IF(M128&gt;15,'Planungstool Heizlast'!$B$20,'Planungstool Heizlast'!$B$19/(15-'Planungstool Heizlast'!$B$8)*(15-Leistungsdaten!M128)+'Planungstool Heizlast'!$B$20))</f>
        <v>2.4655069841091337</v>
      </c>
      <c r="Q128" s="1">
        <f>IF('Planungstool Heizlast'!$B$4="EU13L",Leistungsdaten!E128,IF('Planungstool Heizlast'!$B$4="EU08L",A128,IF('Planungstool Heizlast'!$B$4="EU15L",I128,IF('Planungstool Heizlast'!$B$4="EU20L",M128,""))))</f>
        <v>9.2044756146504891</v>
      </c>
      <c r="R128" s="1">
        <f>IF(OR('Planungstool Heizlast'!$B$9="Fußbodenheizung 35°C",'Planungstool Heizlast'!$B$9="Niedertemperaturheizkörper 45°C"),IF('Planungstool Heizlast'!$B$4="EU13L",Leistungsdaten!F128,IF('Planungstool Heizlast'!$B$4="EU08L",Leistungsdaten!B128,IF('Planungstool Heizlast'!$B$4="EU15L",J128,IF('Planungstool Heizlast'!$B$4="EU20L",N128,"")))),IF('Planungstool Heizlast'!$B$4="EU13L",Leistungsdaten!F128,IF('Planungstool Heizlast'!$B$4="EU08L",Leistungsdaten!B128,IF('Planungstool Heizlast'!$B$4="EU15L",J128,IF('Planungstool Heizlast'!$B$4="EU20L",N128,""))))*0.9)*'Planungstool Heizlast'!$B$5</f>
        <v>22.322865856821799</v>
      </c>
      <c r="S128" s="1">
        <f>IF('Planungstool Heizlast'!$B$4="EU13L",Leistungsdaten!G128,IF('Planungstool Heizlast'!$B$4="EU08L",Leistungsdaten!C128,IF('Planungstool Heizlast'!$B$4="EU15L",K128,IF('Planungstool Heizlast'!$B$4="EU20L",O128,""))))*$B$256</f>
        <v>2.6774772088669492</v>
      </c>
      <c r="T128" s="1">
        <f t="shared" si="2"/>
        <v>19.645388647954849</v>
      </c>
    </row>
    <row r="129" spans="1:20" x14ac:dyDescent="0.3">
      <c r="A129">
        <v>1.99489519821474</v>
      </c>
      <c r="B129">
        <v>10.3213675436527</v>
      </c>
      <c r="C129">
        <f>IF(A129&lt;'Planungstool Heizlast'!$B$8,'Planungstool Heizlast'!$B$21,IF(A129&gt;15,'Planungstool Heizlast'!$B$20,'Planungstool Heizlast'!$B$19/(15-'Planungstool Heizlast'!$B$8)*(15-Leistungsdaten!A129)+'Planungstool Heizlast'!$B$20))</f>
        <v>5.3330794660257972</v>
      </c>
      <c r="E129">
        <v>6.54806269417909</v>
      </c>
      <c r="F129">
        <v>16.826978696007199</v>
      </c>
      <c r="G129">
        <f>IF(E129&lt;'Planungstool Heizlast'!$B$8,'Planungstool Heizlast'!$B$21,IF(E129&gt;15,'Planungstool Heizlast'!$B$20,'Planungstool Heizlast'!$B$19/(15-'Planungstool Heizlast'!$B$8)*(15-Leistungsdaten!E129)+'Planungstool Heizlast'!$B$20))</f>
        <v>3.6559497051952854</v>
      </c>
      <c r="I129">
        <v>9.4454397399846499</v>
      </c>
      <c r="J129">
        <v>22.404823584411499</v>
      </c>
      <c r="K129">
        <f>IF(I129&lt;'Planungstool Heizlast'!$B$8,'Planungstool Heizlast'!$B$21,IF(I129&gt;15,'Planungstool Heizlast'!$B$20,'Planungstool Heizlast'!$B$19/(15-'Planungstool Heizlast'!$B$8)*(15-Leistungsdaten!I129)+'Planungstool Heizlast'!$B$20))</f>
        <v>2.5887196337835352</v>
      </c>
      <c r="M129">
        <v>10.045260688206801</v>
      </c>
      <c r="N129">
        <v>33.832682041713802</v>
      </c>
      <c r="O129">
        <f>IF(M129&lt;'Planungstool Heizlast'!$B$8,'Planungstool Heizlast'!$B$21,IF(M129&gt;15,'Planungstool Heizlast'!$B$20,'Planungstool Heizlast'!$B$19/(15-'Planungstool Heizlast'!$B$8)*(15-Leistungsdaten!M129)+'Planungstool Heizlast'!$B$20))</f>
        <v>2.3677794719457412</v>
      </c>
      <c r="Q129" s="1">
        <f>IF('Planungstool Heizlast'!$B$4="EU13L",Leistungsdaten!E129,IF('Planungstool Heizlast'!$B$4="EU08L",A129,IF('Planungstool Heizlast'!$B$4="EU15L",I129,IF('Planungstool Heizlast'!$B$4="EU20L",M129,""))))</f>
        <v>9.4454397399846499</v>
      </c>
      <c r="R129" s="1">
        <f>IF(OR('Planungstool Heizlast'!$B$9="Fußbodenheizung 35°C",'Planungstool Heizlast'!$B$9="Niedertemperaturheizkörper 45°C"),IF('Planungstool Heizlast'!$B$4="EU13L",Leistungsdaten!F129,IF('Planungstool Heizlast'!$B$4="EU08L",Leistungsdaten!B129,IF('Planungstool Heizlast'!$B$4="EU15L",J129,IF('Planungstool Heizlast'!$B$4="EU20L",N129,"")))),IF('Planungstool Heizlast'!$B$4="EU13L",Leistungsdaten!F129,IF('Planungstool Heizlast'!$B$4="EU08L",Leistungsdaten!B129,IF('Planungstool Heizlast'!$B$4="EU15L",J129,IF('Planungstool Heizlast'!$B$4="EU20L",N129,""))))*0.9)*'Planungstool Heizlast'!$B$5</f>
        <v>22.404823584411499</v>
      </c>
      <c r="S129" s="1">
        <f>IF('Planungstool Heizlast'!$B$4="EU13L",Leistungsdaten!G129,IF('Planungstool Heizlast'!$B$4="EU08L",Leistungsdaten!C129,IF('Planungstool Heizlast'!$B$4="EU15L",K129,IF('Planungstool Heizlast'!$B$4="EU20L",O129,""))))*$B$256</f>
        <v>2.5887196337835352</v>
      </c>
      <c r="T129" s="1">
        <f t="shared" si="2"/>
        <v>19.816103950627962</v>
      </c>
    </row>
    <row r="130" spans="1:20" x14ac:dyDescent="0.3">
      <c r="A130">
        <v>2.21277589514002</v>
      </c>
      <c r="B130">
        <v>10.4106065336625</v>
      </c>
      <c r="C130">
        <f>IF(A130&lt;'Planungstool Heizlast'!$B$8,'Planungstool Heizlast'!$B$21,IF(A130&gt;15,'Planungstool Heizlast'!$B$20,'Planungstool Heizlast'!$B$19/(15-'Planungstool Heizlast'!$B$8)*(15-Leistungsdaten!A130)+'Planungstool Heizlast'!$B$20))</f>
        <v>5.2528245223085364</v>
      </c>
      <c r="E130">
        <v>6.7361015351102296</v>
      </c>
      <c r="F130">
        <v>16.7864453475086</v>
      </c>
      <c r="G130">
        <f>IF(E130&lt;'Planungstool Heizlast'!$B$8,'Planungstool Heizlast'!$B$21,IF(E130&gt;15,'Planungstool Heizlast'!$B$20,'Planungstool Heizlast'!$B$19/(15-'Planungstool Heizlast'!$B$8)*(15-Leistungsdaten!E130)+'Planungstool Heizlast'!$B$20))</f>
        <v>3.5866868158776382</v>
      </c>
      <c r="I130">
        <v>9.6864134088620393</v>
      </c>
      <c r="J130">
        <v>22.486795256072</v>
      </c>
      <c r="K130">
        <f>IF(I130&lt;'Planungstool Heizlast'!$B$8,'Planungstool Heizlast'!$B$21,IF(I130&gt;15,'Planungstool Heizlast'!$B$20,'Planungstool Heizlast'!$B$19/(15-'Planungstool Heizlast'!$B$8)*(15-Leistungsdaten!I130)+'Planungstool Heizlast'!$B$20))</f>
        <v>2.4999585433977773</v>
      </c>
      <c r="M130">
        <v>10.3108764915733</v>
      </c>
      <c r="N130">
        <v>34.0228260013252</v>
      </c>
      <c r="O130">
        <f>IF(M130&lt;'Planungstool Heizlast'!$B$8,'Planungstool Heizlast'!$B$21,IF(M130&gt;15,'Planungstool Heizlast'!$B$20,'Planungstool Heizlast'!$B$19/(15-'Planungstool Heizlast'!$B$8)*(15-Leistungsdaten!M130)+'Planungstool Heizlast'!$B$20))</f>
        <v>2.269941610903357</v>
      </c>
      <c r="Q130" s="1">
        <f>IF('Planungstool Heizlast'!$B$4="EU13L",Leistungsdaten!E130,IF('Planungstool Heizlast'!$B$4="EU08L",A130,IF('Planungstool Heizlast'!$B$4="EU15L",I130,IF('Planungstool Heizlast'!$B$4="EU20L",M130,""))))</f>
        <v>9.6864134088620393</v>
      </c>
      <c r="R130" s="1">
        <f>IF(OR('Planungstool Heizlast'!$B$9="Fußbodenheizung 35°C",'Planungstool Heizlast'!$B$9="Niedertemperaturheizkörper 45°C"),IF('Planungstool Heizlast'!$B$4="EU13L",Leistungsdaten!F130,IF('Planungstool Heizlast'!$B$4="EU08L",Leistungsdaten!B130,IF('Planungstool Heizlast'!$B$4="EU15L",J130,IF('Planungstool Heizlast'!$B$4="EU20L",N130,"")))),IF('Planungstool Heizlast'!$B$4="EU13L",Leistungsdaten!F130,IF('Planungstool Heizlast'!$B$4="EU08L",Leistungsdaten!B130,IF('Planungstool Heizlast'!$B$4="EU15L",J130,IF('Planungstool Heizlast'!$B$4="EU20L",N130,""))))*0.9)*'Planungstool Heizlast'!$B$5</f>
        <v>22.486795256072</v>
      </c>
      <c r="S130" s="1">
        <f>IF('Planungstool Heizlast'!$B$4="EU13L",Leistungsdaten!G130,IF('Planungstool Heizlast'!$B$4="EU08L",Leistungsdaten!C130,IF('Planungstool Heizlast'!$B$4="EU15L",K130,IF('Planungstool Heizlast'!$B$4="EU20L",O130,""))))*$B$256</f>
        <v>2.4999585433977773</v>
      </c>
      <c r="T130" s="1">
        <f t="shared" si="2"/>
        <v>19.986836712674222</v>
      </c>
    </row>
    <row r="131" spans="1:20" x14ac:dyDescent="0.3">
      <c r="A131">
        <v>2.4304667191618599</v>
      </c>
      <c r="B131">
        <v>10.5020546633815</v>
      </c>
      <c r="C131">
        <f>IF(A131&lt;'Planungstool Heizlast'!$B$8,'Planungstool Heizlast'!$B$21,IF(A131&gt;15,'Planungstool Heizlast'!$B$20,'Planungstool Heizlast'!$B$19/(15-'Planungstool Heizlast'!$B$8)*(15-Leistungsdaten!A131)+'Planungstool Heizlast'!$B$20))</f>
        <v>5.1726395170456412</v>
      </c>
      <c r="E131">
        <v>6.9506498923553002</v>
      </c>
      <c r="F131">
        <v>16.7999022700468</v>
      </c>
      <c r="G131">
        <f>IF(E131&lt;'Planungstool Heizlast'!$B$8,'Planungstool Heizlast'!$B$21,IF(E131&gt;15,'Planungstool Heizlast'!$B$20,'Planungstool Heizlast'!$B$19/(15-'Planungstool Heizlast'!$B$8)*(15-Leistungsdaten!E131)+'Planungstool Heizlast'!$B$20))</f>
        <v>3.507659317901354</v>
      </c>
      <c r="I131">
        <v>9.9273952009723807</v>
      </c>
      <c r="J131">
        <v>22.5687781490216</v>
      </c>
      <c r="K131">
        <f>IF(I131&lt;'Planungstool Heizlast'!$B$8,'Planungstool Heizlast'!$B$21,IF(I131&gt;15,'Planungstool Heizlast'!$B$20,'Planungstool Heizlast'!$B$19/(15-'Planungstool Heizlast'!$B$8)*(15-Leistungsdaten!I131)+'Planungstool Heizlast'!$B$20))</f>
        <v>2.4111944608717675</v>
      </c>
      <c r="M131">
        <v>10.5767923274657</v>
      </c>
      <c r="N131">
        <v>34.213774345161902</v>
      </c>
      <c r="O131">
        <f>IF(M131&lt;'Planungstool Heizlast'!$B$8,'Planungstool Heizlast'!$B$21,IF(M131&gt;15,'Planungstool Heizlast'!$B$20,'Planungstool Heizlast'!$B$19/(15-'Planungstool Heizlast'!$B$8)*(15-Leistungsdaten!M131)+'Planungstool Heizlast'!$B$20))</f>
        <v>2.1719932348230673</v>
      </c>
      <c r="Q131" s="1">
        <f>IF('Planungstool Heizlast'!$B$4="EU13L",Leistungsdaten!E131,IF('Planungstool Heizlast'!$B$4="EU08L",A131,IF('Planungstool Heizlast'!$B$4="EU15L",I131,IF('Planungstool Heizlast'!$B$4="EU20L",M131,""))))</f>
        <v>9.9273952009723807</v>
      </c>
      <c r="R131" s="1">
        <f>IF(OR('Planungstool Heizlast'!$B$9="Fußbodenheizung 35°C",'Planungstool Heizlast'!$B$9="Niedertemperaturheizkörper 45°C"),IF('Planungstool Heizlast'!$B$4="EU13L",Leistungsdaten!F131,IF('Planungstool Heizlast'!$B$4="EU08L",Leistungsdaten!B131,IF('Planungstool Heizlast'!$B$4="EU15L",J131,IF('Planungstool Heizlast'!$B$4="EU20L",N131,"")))),IF('Planungstool Heizlast'!$B$4="EU13L",Leistungsdaten!F131,IF('Planungstool Heizlast'!$B$4="EU08L",Leistungsdaten!B131,IF('Planungstool Heizlast'!$B$4="EU15L",J131,IF('Planungstool Heizlast'!$B$4="EU20L",N131,""))))*0.9)*'Planungstool Heizlast'!$B$5</f>
        <v>22.5687781490216</v>
      </c>
      <c r="S131" s="1">
        <f>IF('Planungstool Heizlast'!$B$4="EU13L",Leistungsdaten!G131,IF('Planungstool Heizlast'!$B$4="EU08L",Leistungsdaten!C131,IF('Planungstool Heizlast'!$B$4="EU15L",K131,IF('Planungstool Heizlast'!$B$4="EU20L",O131,""))))*$B$256</f>
        <v>2.4111944608717675</v>
      </c>
      <c r="T131" s="1">
        <f t="shared" si="2"/>
        <v>20.157583688149835</v>
      </c>
    </row>
    <row r="132" spans="1:20" x14ac:dyDescent="0.3">
      <c r="A132">
        <v>2.63133696759916</v>
      </c>
      <c r="B132">
        <v>10.5596623427514</v>
      </c>
      <c r="C132">
        <f>IF(A132&lt;'Planungstool Heizlast'!$B$8,'Planungstool Heizlast'!$B$21,IF(A132&gt;15,'Planungstool Heizlast'!$B$20,'Planungstool Heizlast'!$B$19/(15-'Planungstool Heizlast'!$B$8)*(15-Leistungsdaten!A132)+'Planungstool Heizlast'!$B$20))</f>
        <v>5.0986502618692811</v>
      </c>
      <c r="E132">
        <v>7.1379685535836597</v>
      </c>
      <c r="F132">
        <v>16.758000659330499</v>
      </c>
      <c r="G132">
        <f>IF(E132&lt;'Planungstool Heizlast'!$B$8,'Planungstool Heizlast'!$B$21,IF(E132&gt;15,'Planungstool Heizlast'!$B$20,'Planungstool Heizlast'!$B$19/(15-'Planungstool Heizlast'!$B$8)*(15-Leistungsdaten!E132)+'Planungstool Heizlast'!$B$20))</f>
        <v>3.4386617021133428</v>
      </c>
      <c r="I132">
        <v>10.168383688991099</v>
      </c>
      <c r="J132">
        <v>22.650769527031699</v>
      </c>
      <c r="K132">
        <f>IF(I132&lt;'Planungstool Heizlast'!$B$8,'Planungstool Heizlast'!$B$21,IF(I132&gt;15,'Planungstool Heizlast'!$B$20,'Planungstool Heizlast'!$B$19/(15-'Planungstool Heizlast'!$B$8)*(15-Leistungsdaten!I132)+'Planungstool Heizlast'!$B$20))</f>
        <v>2.3224279119512694</v>
      </c>
      <c r="M132">
        <v>10.843008646982</v>
      </c>
      <c r="N132">
        <v>34.405528369541997</v>
      </c>
      <c r="O132">
        <f>IF(M132&lt;'Planungstool Heizlast'!$B$8,'Planungstool Heizlast'!$B$21,IF(M132&gt;15,'Planungstool Heizlast'!$B$20,'Planungstool Heizlast'!$B$19/(15-'Planungstool Heizlast'!$B$8)*(15-Leistungsdaten!M132)+'Planungstool Heizlast'!$B$20))</f>
        <v>2.073934177545846</v>
      </c>
      <c r="Q132" s="1">
        <f>IF('Planungstool Heizlast'!$B$4="EU13L",Leistungsdaten!E132,IF('Planungstool Heizlast'!$B$4="EU08L",A132,IF('Planungstool Heizlast'!$B$4="EU15L",I132,IF('Planungstool Heizlast'!$B$4="EU20L",M132,""))))</f>
        <v>10.168383688991099</v>
      </c>
      <c r="R132" s="1">
        <f>IF(OR('Planungstool Heizlast'!$B$9="Fußbodenheizung 35°C",'Planungstool Heizlast'!$B$9="Niedertemperaturheizkörper 45°C"),IF('Planungstool Heizlast'!$B$4="EU13L",Leistungsdaten!F132,IF('Planungstool Heizlast'!$B$4="EU08L",Leistungsdaten!B132,IF('Planungstool Heizlast'!$B$4="EU15L",J132,IF('Planungstool Heizlast'!$B$4="EU20L",N132,"")))),IF('Planungstool Heizlast'!$B$4="EU13L",Leistungsdaten!F132,IF('Planungstool Heizlast'!$B$4="EU08L",Leistungsdaten!B132,IF('Planungstool Heizlast'!$B$4="EU15L",J132,IF('Planungstool Heizlast'!$B$4="EU20L",N132,""))))*0.9)*'Planungstool Heizlast'!$B$5</f>
        <v>22.650769527031699</v>
      </c>
      <c r="S132" s="1">
        <f>IF('Planungstool Heizlast'!$B$4="EU13L",Leistungsdaten!G132,IF('Planungstool Heizlast'!$B$4="EU08L",Leistungsdaten!C132,IF('Planungstool Heizlast'!$B$4="EU15L",K132,IF('Planungstool Heizlast'!$B$4="EU20L",O132,""))))*$B$256</f>
        <v>2.3224279119512694</v>
      </c>
      <c r="T132" s="1">
        <f t="shared" si="2"/>
        <v>20.328341615080429</v>
      </c>
    </row>
    <row r="133" spans="1:20" x14ac:dyDescent="0.3">
      <c r="A133">
        <v>2.8485150935905201</v>
      </c>
      <c r="B133">
        <v>10.6551352788985</v>
      </c>
      <c r="C133">
        <f>IF(A133&lt;'Planungstool Heizlast'!$B$8,'Planungstool Heizlast'!$B$21,IF(A133&gt;15,'Planungstool Heizlast'!$B$20,'Planungstool Heizlast'!$B$19/(15-'Planungstool Heizlast'!$B$8)*(15-Leistungsdaten!A133)+'Planungstool Heizlast'!$B$20))</f>
        <v>5.0186541056056813</v>
      </c>
      <c r="E133">
        <v>7.3519858493429</v>
      </c>
      <c r="F133">
        <v>16.7704259382831</v>
      </c>
      <c r="G133">
        <f>IF(E133&lt;'Planungstool Heizlast'!$B$8,'Planungstool Heizlast'!$B$21,IF(E133&gt;15,'Planungstool Heizlast'!$B$20,'Planungstool Heizlast'!$B$19/(15-'Planungstool Heizlast'!$B$8)*(15-Leistungsdaten!E133)+'Planungstool Heizlast'!$B$20))</f>
        <v>3.3598298171962107</v>
      </c>
      <c r="I133">
        <v>10.409377438579099</v>
      </c>
      <c r="J133">
        <v>22.732766640426998</v>
      </c>
      <c r="K133">
        <f>IF(I133&lt;'Planungstool Heizlast'!$B$8,'Planungstool Heizlast'!$B$21,IF(I133&gt;15,'Planungstool Heizlast'!$B$20,'Planungstool Heizlast'!$B$19/(15-'Planungstool Heizlast'!$B$8)*(15-Leistungsdaten!I133)+'Planungstool Heizlast'!$B$20))</f>
        <v>2.2336594249658006</v>
      </c>
      <c r="M133">
        <v>11.109525901219801</v>
      </c>
      <c r="N133">
        <v>34.598089370783597</v>
      </c>
      <c r="O133">
        <f>IF(M133&lt;'Planungstool Heizlast'!$B$8,'Planungstool Heizlast'!$B$21,IF(M133&gt;15,'Planungstool Heizlast'!$B$20,'Planungstool Heizlast'!$B$19/(15-'Planungstool Heizlast'!$B$8)*(15-Leistungsdaten!M133)+'Planungstool Heizlast'!$B$20))</f>
        <v>1.9757642729128126</v>
      </c>
      <c r="Q133" s="1">
        <f>IF('Planungstool Heizlast'!$B$4="EU13L",Leistungsdaten!E133,IF('Planungstool Heizlast'!$B$4="EU08L",A133,IF('Planungstool Heizlast'!$B$4="EU15L",I133,IF('Planungstool Heizlast'!$B$4="EU20L",M133,""))))</f>
        <v>10.409377438579099</v>
      </c>
      <c r="R133" s="1">
        <f>IF(OR('Planungstool Heizlast'!$B$9="Fußbodenheizung 35°C",'Planungstool Heizlast'!$B$9="Niedertemperaturheizkörper 45°C"),IF('Planungstool Heizlast'!$B$4="EU13L",Leistungsdaten!F133,IF('Planungstool Heizlast'!$B$4="EU08L",Leistungsdaten!B133,IF('Planungstool Heizlast'!$B$4="EU15L",J133,IF('Planungstool Heizlast'!$B$4="EU20L",N133,"")))),IF('Planungstool Heizlast'!$B$4="EU13L",Leistungsdaten!F133,IF('Planungstool Heizlast'!$B$4="EU08L",Leistungsdaten!B133,IF('Planungstool Heizlast'!$B$4="EU15L",J133,IF('Planungstool Heizlast'!$B$4="EU20L",N133,""))))*0.9)*'Planungstool Heizlast'!$B$5</f>
        <v>22.732766640426998</v>
      </c>
      <c r="S133" s="1">
        <f>IF('Planungstool Heizlast'!$B$4="EU13L",Leistungsdaten!G133,IF('Planungstool Heizlast'!$B$4="EU08L",Leistungsdaten!C133,IF('Planungstool Heizlast'!$B$4="EU15L",K133,IF('Planungstool Heizlast'!$B$4="EU20L",O133,""))))*$B$256</f>
        <v>2.2336594249658006</v>
      </c>
      <c r="T133" s="1">
        <f t="shared" si="2"/>
        <v>20.499107215461198</v>
      </c>
    </row>
    <row r="134" spans="1:20" x14ac:dyDescent="0.3">
      <c r="A134">
        <v>3.0486160933740098</v>
      </c>
      <c r="B134">
        <v>10.715774063855401</v>
      </c>
      <c r="C134">
        <f>IF(A134&lt;'Planungstool Heizlast'!$B$8,'Planungstool Heizlast'!$B$21,IF(A134&gt;15,'Planungstool Heizlast'!$B$20,'Planungstool Heizlast'!$B$19/(15-'Planungstool Heizlast'!$B$8)*(15-Leistungsdaten!A134)+'Planungstool Heizlast'!$B$20))</f>
        <v>4.9449481981892989</v>
      </c>
      <c r="E134">
        <v>7.5657874683323403</v>
      </c>
      <c r="F134">
        <v>16.782428156322698</v>
      </c>
      <c r="G134">
        <f>IF(E134&lt;'Planungstool Heizlast'!$B$8,'Planungstool Heizlast'!$B$21,IF(E134&gt;15,'Planungstool Heizlast'!$B$20,'Planungstool Heizlast'!$B$19/(15-'Planungstool Heizlast'!$B$8)*(15-Leistungsdaten!E134)+'Planungstool Heizlast'!$B$20))</f>
        <v>3.2810773754205123</v>
      </c>
      <c r="I134">
        <v>10.6503750083833</v>
      </c>
      <c r="J134">
        <v>22.8147667260858</v>
      </c>
      <c r="K134">
        <f>IF(I134&lt;'Planungstool Heizlast'!$B$8,'Planungstool Heizlast'!$B$21,IF(I134&gt;15,'Planungstool Heizlast'!$B$20,'Planungstool Heizlast'!$B$19/(15-'Planungstool Heizlast'!$B$8)*(15-Leistungsdaten!I134)+'Planungstool Heizlast'!$B$20))</f>
        <v>2.1448895308284341</v>
      </c>
      <c r="M134">
        <v>11.376344541277</v>
      </c>
      <c r="N134">
        <v>34.791458645204798</v>
      </c>
      <c r="O134">
        <f>IF(M134&lt;'Planungstool Heizlast'!$B$8,'Planungstool Heizlast'!$B$21,IF(M134&gt;15,'Planungstool Heizlast'!$B$20,'Planungstool Heizlast'!$B$19/(15-'Planungstool Heizlast'!$B$8)*(15-Leistungsdaten!M134)+'Planungstool Heizlast'!$B$20))</f>
        <v>1.8774833547649781</v>
      </c>
      <c r="Q134" s="1">
        <f>IF('Planungstool Heizlast'!$B$4="EU13L",Leistungsdaten!E134,IF('Planungstool Heizlast'!$B$4="EU08L",A134,IF('Planungstool Heizlast'!$B$4="EU15L",I134,IF('Planungstool Heizlast'!$B$4="EU20L",M134,""))))</f>
        <v>10.6503750083833</v>
      </c>
      <c r="R134" s="1">
        <f>IF(OR('Planungstool Heizlast'!$B$9="Fußbodenheizung 35°C",'Planungstool Heizlast'!$B$9="Niedertemperaturheizkörper 45°C"),IF('Planungstool Heizlast'!$B$4="EU13L",Leistungsdaten!F134,IF('Planungstool Heizlast'!$B$4="EU08L",Leistungsdaten!B134,IF('Planungstool Heizlast'!$B$4="EU15L",J134,IF('Planungstool Heizlast'!$B$4="EU20L",N134,"")))),IF('Planungstool Heizlast'!$B$4="EU13L",Leistungsdaten!F134,IF('Planungstool Heizlast'!$B$4="EU08L",Leistungsdaten!B134,IF('Planungstool Heizlast'!$B$4="EU15L",J134,IF('Planungstool Heizlast'!$B$4="EU20L",N134,""))))*0.9)*'Planungstool Heizlast'!$B$5</f>
        <v>22.8147667260858</v>
      </c>
      <c r="S134" s="1">
        <f>IF('Planungstool Heizlast'!$B$4="EU13L",Leistungsdaten!G134,IF('Planungstool Heizlast'!$B$4="EU08L",Leistungsdaten!C134,IF('Planungstool Heizlast'!$B$4="EU15L",K134,IF('Planungstool Heizlast'!$B$4="EU20L",O134,""))))*$B$256</f>
        <v>2.1448895308284341</v>
      </c>
      <c r="T134" s="1">
        <f t="shared" si="2"/>
        <v>20.669877195257367</v>
      </c>
    </row>
    <row r="135" spans="1:20" x14ac:dyDescent="0.3">
      <c r="A135">
        <v>3.2652758541803601</v>
      </c>
      <c r="B135">
        <v>10.7535754846953</v>
      </c>
      <c r="C135">
        <f>IF(A135&lt;'Planungstool Heizlast'!$B$8,'Planungstool Heizlast'!$B$21,IF(A135&gt;15,'Planungstool Heizlast'!$B$20,'Planungstool Heizlast'!$B$19/(15-'Planungstool Heizlast'!$B$8)*(15-Leistungsdaten!A135)+'Planungstool Heizlast'!$B$20))</f>
        <v>4.8651429783846654</v>
      </c>
      <c r="E135">
        <v>7.7520524334484797</v>
      </c>
      <c r="F135">
        <v>16.738536358538099</v>
      </c>
      <c r="G135">
        <f>IF(E135&lt;'Planungstool Heizlast'!$B$8,'Planungstool Heizlast'!$B$21,IF(E135&gt;15,'Planungstool Heizlast'!$B$20,'Planungstool Heizlast'!$B$19/(15-'Planungstool Heizlast'!$B$8)*(15-Leistungsdaten!E135)+'Planungstool Heizlast'!$B$20))</f>
        <v>3.2124678817717021</v>
      </c>
      <c r="I135">
        <v>10.8913749500361</v>
      </c>
      <c r="J135">
        <v>22.8967670074395</v>
      </c>
      <c r="K135">
        <f>IF(I135&lt;'Planungstool Heizlast'!$B$8,'Planungstool Heizlast'!$B$21,IF(I135&gt;15,'Planungstool Heizlast'!$B$20,'Planungstool Heizlast'!$B$19/(15-'Planungstool Heizlast'!$B$8)*(15-Leistungsdaten!I135)+'Planungstool Heizlast'!$B$20))</f>
        <v>2.0561187630359963</v>
      </c>
      <c r="M135">
        <v>11.643465018251501</v>
      </c>
      <c r="N135">
        <v>34.985637489123903</v>
      </c>
      <c r="O135">
        <f>IF(M135&lt;'Planungstool Heizlast'!$B$8,'Planungstool Heizlast'!$B$21,IF(M135&gt;15,'Planungstool Heizlast'!$B$20,'Planungstool Heizlast'!$B$19/(15-'Planungstool Heizlast'!$B$8)*(15-Leistungsdaten!M135)+'Planungstool Heizlast'!$B$20))</f>
        <v>1.7790912569433508</v>
      </c>
      <c r="Q135" s="1">
        <f>IF('Planungstool Heizlast'!$B$4="EU13L",Leistungsdaten!E135,IF('Planungstool Heizlast'!$B$4="EU08L",A135,IF('Planungstool Heizlast'!$B$4="EU15L",I135,IF('Planungstool Heizlast'!$B$4="EU20L",M135,""))))</f>
        <v>10.8913749500361</v>
      </c>
      <c r="R135" s="1">
        <f>IF(OR('Planungstool Heizlast'!$B$9="Fußbodenheizung 35°C",'Planungstool Heizlast'!$B$9="Niedertemperaturheizkörper 45°C"),IF('Planungstool Heizlast'!$B$4="EU13L",Leistungsdaten!F135,IF('Planungstool Heizlast'!$B$4="EU08L",Leistungsdaten!B135,IF('Planungstool Heizlast'!$B$4="EU15L",J135,IF('Planungstool Heizlast'!$B$4="EU20L",N135,"")))),IF('Planungstool Heizlast'!$B$4="EU13L",Leistungsdaten!F135,IF('Planungstool Heizlast'!$B$4="EU08L",Leistungsdaten!B135,IF('Planungstool Heizlast'!$B$4="EU15L",J135,IF('Planungstool Heizlast'!$B$4="EU20L",N135,""))))*0.9)*'Planungstool Heizlast'!$B$5</f>
        <v>22.8967670074395</v>
      </c>
      <c r="S135" s="1">
        <f>IF('Planungstool Heizlast'!$B$4="EU13L",Leistungsdaten!G135,IF('Planungstool Heizlast'!$B$4="EU08L",Leistungsdaten!C135,IF('Planungstool Heizlast'!$B$4="EU15L",K135,IF('Planungstool Heizlast'!$B$4="EU20L",O135,""))))*$B$256</f>
        <v>2.0561187630359963</v>
      </c>
      <c r="T135" s="1">
        <f t="shared" si="2"/>
        <v>20.840648244403503</v>
      </c>
    </row>
    <row r="136" spans="1:20" x14ac:dyDescent="0.3">
      <c r="A136">
        <v>3.4817381513994698</v>
      </c>
      <c r="B136">
        <v>10.771037106169899</v>
      </c>
      <c r="C136">
        <f>IF(A136&lt;'Planungstool Heizlast'!$B$8,'Planungstool Heizlast'!$B$21,IF(A136&gt;15,'Planungstool Heizlast'!$B$20,'Planungstool Heizlast'!$B$19/(15-'Planungstool Heizlast'!$B$8)*(15-Leistungsdaten!A136)+'Planungstool Heizlast'!$B$20))</f>
        <v>4.7854104930136172</v>
      </c>
      <c r="E136">
        <v>7.96531146114918</v>
      </c>
      <c r="F136">
        <v>16.749497296828601</v>
      </c>
      <c r="G136">
        <f>IF(E136&lt;'Planungstool Heizlast'!$B$8,'Planungstool Heizlast'!$B$21,IF(E136&gt;15,'Planungstool Heizlast'!$B$20,'Planungstool Heizlast'!$B$19/(15-'Planungstool Heizlast'!$B$8)*(15-Leistungsdaten!E136)+'Planungstool Heizlast'!$B$20))</f>
        <v>3.1339152999833901</v>
      </c>
      <c r="I136">
        <v>11.1323758081555</v>
      </c>
      <c r="J136">
        <v>22.978764694472702</v>
      </c>
      <c r="K136">
        <f>IF(I136&lt;'Planungstool Heizlast'!$B$8,'Planungstool Heizlast'!$B$21,IF(I136&gt;15,'Planungstool Heizlast'!$B$20,'Planungstool Heizlast'!$B$19/(15-'Planungstool Heizlast'!$B$8)*(15-Leistungsdaten!I136)+'Planungstool Heizlast'!$B$20))</f>
        <v>1.9673476576690212</v>
      </c>
      <c r="M136">
        <v>11.910887783241</v>
      </c>
      <c r="N136">
        <v>35.1806271988589</v>
      </c>
      <c r="O136">
        <f>IF(M136&lt;'Planungstool Heizlast'!$B$8,'Planungstool Heizlast'!$B$21,IF(M136&gt;15,'Planungstool Heizlast'!$B$20,'Planungstool Heizlast'!$B$19/(15-'Planungstool Heizlast'!$B$8)*(15-Leistungsdaten!M136)+'Planungstool Heizlast'!$B$20))</f>
        <v>1.6805878132890162</v>
      </c>
      <c r="Q136" s="1">
        <f>IF('Planungstool Heizlast'!$B$4="EU13L",Leistungsdaten!E136,IF('Planungstool Heizlast'!$B$4="EU08L",A136,IF('Planungstool Heizlast'!$B$4="EU15L",I136,IF('Planungstool Heizlast'!$B$4="EU20L",M136,""))))</f>
        <v>11.1323758081555</v>
      </c>
      <c r="R136" s="1">
        <f>IF(OR('Planungstool Heizlast'!$B$9="Fußbodenheizung 35°C",'Planungstool Heizlast'!$B$9="Niedertemperaturheizkörper 45°C"),IF('Planungstool Heizlast'!$B$4="EU13L",Leistungsdaten!F136,IF('Planungstool Heizlast'!$B$4="EU08L",Leistungsdaten!B136,IF('Planungstool Heizlast'!$B$4="EU15L",J136,IF('Planungstool Heizlast'!$B$4="EU20L",N136,"")))),IF('Planungstool Heizlast'!$B$4="EU13L",Leistungsdaten!F136,IF('Planungstool Heizlast'!$B$4="EU08L",Leistungsdaten!B136,IF('Planungstool Heizlast'!$B$4="EU15L",J136,IF('Planungstool Heizlast'!$B$4="EU20L",N136,""))))*0.9)*'Planungstool Heizlast'!$B$5</f>
        <v>22.978764694472702</v>
      </c>
      <c r="S136" s="1">
        <f>IF('Planungstool Heizlast'!$B$4="EU13L",Leistungsdaten!G136,IF('Planungstool Heizlast'!$B$4="EU08L",Leistungsdaten!C136,IF('Planungstool Heizlast'!$B$4="EU15L",K136,IF('Planungstool Heizlast'!$B$4="EU20L",O136,""))))*$B$256</f>
        <v>1.9673476576690212</v>
      </c>
      <c r="T136" s="1">
        <f t="shared" si="2"/>
        <v>21.011417036803682</v>
      </c>
    </row>
    <row r="137" spans="1:20" x14ac:dyDescent="0.3">
      <c r="A137">
        <v>3.6807390835802298</v>
      </c>
      <c r="B137">
        <v>10.7532279706646</v>
      </c>
      <c r="C137">
        <f>IF(A137&lt;'Planungstool Heizlast'!$B$8,'Planungstool Heizlast'!$B$21,IF(A137&gt;15,'Planungstool Heizlast'!$B$20,'Planungstool Heizlast'!$B$19/(15-'Planungstool Heizlast'!$B$8)*(15-Leistungsdaten!A137)+'Planungstool Heizlast'!$B$20))</f>
        <v>4.7121097883746632</v>
      </c>
      <c r="E137">
        <v>8.1508320731967707</v>
      </c>
      <c r="F137">
        <v>16.7042210385769</v>
      </c>
      <c r="G137">
        <f>IF(E137&lt;'Planungstool Heizlast'!$B$8,'Planungstool Heizlast'!$B$21,IF(E137&gt;15,'Planungstool Heizlast'!$B$20,'Planungstool Heizlast'!$B$19/(15-'Planungstool Heizlast'!$B$8)*(15-Leistungsdaten!E137)+'Planungstool Heizlast'!$B$20))</f>
        <v>3.0655799839669502</v>
      </c>
      <c r="I137">
        <v>11.373376120345201</v>
      </c>
      <c r="J137">
        <v>23.0607569837235</v>
      </c>
      <c r="K137">
        <f>IF(I137&lt;'Planungstool Heizlast'!$B$8,'Planungstool Heizlast'!$B$21,IF(I137&gt;15,'Planungstool Heizlast'!$B$20,'Planungstool Heizlast'!$B$19/(15-'Planungstool Heizlast'!$B$8)*(15-Leistungsdaten!I137)+'Planungstool Heizlast'!$B$20))</f>
        <v>1.8785767533917155</v>
      </c>
      <c r="M137">
        <v>12.1786132873432</v>
      </c>
      <c r="N137">
        <v>35.376429070728001</v>
      </c>
      <c r="O137">
        <f>IF(M137&lt;'Planungstool Heizlast'!$B$8,'Planungstool Heizlast'!$B$21,IF(M137&gt;15,'Planungstool Heizlast'!$B$20,'Planungstool Heizlast'!$B$19/(15-'Planungstool Heizlast'!$B$8)*(15-Leistungsdaten!M137)+'Planungstool Heizlast'!$B$20))</f>
        <v>1.5819728576430561</v>
      </c>
      <c r="Q137" s="1">
        <f>IF('Planungstool Heizlast'!$B$4="EU13L",Leistungsdaten!E137,IF('Planungstool Heizlast'!$B$4="EU08L",A137,IF('Planungstool Heizlast'!$B$4="EU15L",I137,IF('Planungstool Heizlast'!$B$4="EU20L",M137,""))))</f>
        <v>11.373376120345201</v>
      </c>
      <c r="R137" s="1">
        <f>IF(OR('Planungstool Heizlast'!$B$9="Fußbodenheizung 35°C",'Planungstool Heizlast'!$B$9="Niedertemperaturheizkörper 45°C"),IF('Planungstool Heizlast'!$B$4="EU13L",Leistungsdaten!F137,IF('Planungstool Heizlast'!$B$4="EU08L",Leistungsdaten!B137,IF('Planungstool Heizlast'!$B$4="EU15L",J137,IF('Planungstool Heizlast'!$B$4="EU20L",N137,"")))),IF('Planungstool Heizlast'!$B$4="EU13L",Leistungsdaten!F137,IF('Planungstool Heizlast'!$B$4="EU08L",Leistungsdaten!B137,IF('Planungstool Heizlast'!$B$4="EU15L",J137,IF('Planungstool Heizlast'!$B$4="EU20L",N137,""))))*0.9)*'Planungstool Heizlast'!$B$5</f>
        <v>23.0607569837235</v>
      </c>
      <c r="S137" s="1">
        <f>IF('Planungstool Heizlast'!$B$4="EU13L",Leistungsdaten!G137,IF('Planungstool Heizlast'!$B$4="EU08L",Leistungsdaten!C137,IF('Planungstool Heizlast'!$B$4="EU15L",K137,IF('Planungstool Heizlast'!$B$4="EU20L",O137,""))))*$B$256</f>
        <v>1.8785767533917155</v>
      </c>
      <c r="T137" s="1">
        <f t="shared" si="2"/>
        <v>21.182180230331785</v>
      </c>
    </row>
    <row r="138" spans="1:20" x14ac:dyDescent="0.3">
      <c r="A138">
        <v>3.8966746960786902</v>
      </c>
      <c r="B138">
        <v>10.769856036541</v>
      </c>
      <c r="C138">
        <f>IF(A138&lt;'Planungstool Heizlast'!$B$8,'Planungstool Heizlast'!$B$21,IF(A138&gt;15,'Planungstool Heizlast'!$B$20,'Planungstool Heizlast'!$B$19/(15-'Planungstool Heizlast'!$B$8)*(15-Leistungsdaten!A138)+'Planungstool Heizlast'!$B$20))</f>
        <v>4.6325713039096561</v>
      </c>
      <c r="E138">
        <v>8.3635408788594301</v>
      </c>
      <c r="F138">
        <v>16.714134764769099</v>
      </c>
      <c r="G138">
        <f>IF(E138&lt;'Planungstool Heizlast'!$B$8,'Planungstool Heizlast'!$B$21,IF(E138&gt;15,'Planungstool Heizlast'!$B$20,'Planungstool Heizlast'!$B$19/(15-'Planungstool Heizlast'!$B$8)*(15-Leistungsdaten!E138)+'Planungstool Heizlast'!$B$20))</f>
        <v>2.9872300729031136</v>
      </c>
      <c r="I138">
        <v>11.614374417194799</v>
      </c>
      <c r="J138">
        <v>23.1427410582832</v>
      </c>
      <c r="K138">
        <f>IF(I138&lt;'Planungstool Heizlast'!$B$8,'Planungstool Heizlast'!$B$21,IF(I138&gt;15,'Planungstool Heizlast'!$B$20,'Planungstool Heizlast'!$B$19/(15-'Planungstool Heizlast'!$B$8)*(15-Leistungsdaten!I138)+'Planungstool Heizlast'!$B$20))</f>
        <v>1.7898065914518848</v>
      </c>
      <c r="M138">
        <v>12.4466419816562</v>
      </c>
      <c r="N138">
        <v>35.573044401049302</v>
      </c>
      <c r="O138">
        <f>IF(M138&lt;'Planungstool Heizlast'!$B$8,'Planungstool Heizlast'!$B$21,IF(M138&gt;15,'Planungstool Heizlast'!$B$20,'Planungstool Heizlast'!$B$19/(15-'Planungstool Heizlast'!$B$8)*(15-Leistungsdaten!M138)+'Planungstool Heizlast'!$B$20))</f>
        <v>1.4832462238464079</v>
      </c>
      <c r="Q138" s="1">
        <f>IF('Planungstool Heizlast'!$B$4="EU13L",Leistungsdaten!E138,IF('Planungstool Heizlast'!$B$4="EU08L",A138,IF('Planungstool Heizlast'!$B$4="EU15L",I138,IF('Planungstool Heizlast'!$B$4="EU20L",M138,""))))</f>
        <v>11.614374417194799</v>
      </c>
      <c r="R138" s="1">
        <f>IF(OR('Planungstool Heizlast'!$B$9="Fußbodenheizung 35°C",'Planungstool Heizlast'!$B$9="Niedertemperaturheizkörper 45°C"),IF('Planungstool Heizlast'!$B$4="EU13L",Leistungsdaten!F138,IF('Planungstool Heizlast'!$B$4="EU08L",Leistungsdaten!B138,IF('Planungstool Heizlast'!$B$4="EU15L",J138,IF('Planungstool Heizlast'!$B$4="EU20L",N138,"")))),IF('Planungstool Heizlast'!$B$4="EU13L",Leistungsdaten!F138,IF('Planungstool Heizlast'!$B$4="EU08L",Leistungsdaten!B138,IF('Planungstool Heizlast'!$B$4="EU15L",J138,IF('Planungstool Heizlast'!$B$4="EU20L",N138,""))))*0.9)*'Planungstool Heizlast'!$B$5</f>
        <v>23.1427410582832</v>
      </c>
      <c r="S138" s="1">
        <f>IF('Planungstool Heizlast'!$B$4="EU13L",Leistungsdaten!G138,IF('Planungstool Heizlast'!$B$4="EU08L",Leistungsdaten!C138,IF('Planungstool Heizlast'!$B$4="EU15L",K138,IF('Planungstool Heizlast'!$B$4="EU20L",O138,""))))*$B$256</f>
        <v>1.7898065914518848</v>
      </c>
      <c r="T138" s="1">
        <f t="shared" si="2"/>
        <v>21.352934466831314</v>
      </c>
    </row>
    <row r="139" spans="1:20" x14ac:dyDescent="0.3">
      <c r="A139">
        <v>4.0948953144854103</v>
      </c>
      <c r="B139">
        <v>10.7508723461393</v>
      </c>
      <c r="C139">
        <f>IF(A139&lt;'Planungstool Heizlast'!$B$8,'Planungstool Heizlast'!$B$21,IF(A139&gt;15,'Planungstool Heizlast'!$B$20,'Planungstool Heizlast'!$B$19/(15-'Planungstool Heizlast'!$B$8)*(15-Leistungsdaten!A139)+'Planungstool Heizlast'!$B$20))</f>
        <v>4.5595580227960593</v>
      </c>
      <c r="E139">
        <v>8.5760254540881604</v>
      </c>
      <c r="F139">
        <v>16.7236177309114</v>
      </c>
      <c r="G139">
        <f>IF(E139&lt;'Planungstool Heizlast'!$B$8,'Planungstool Heizlast'!$B$21,IF(E139&gt;15,'Planungstool Heizlast'!$B$20,'Planungstool Heizlast'!$B$19/(15-'Planungstool Heizlast'!$B$8)*(15-Leistungsdaten!E139)+'Planungstool Heizlast'!$B$20))</f>
        <v>2.9089627556674982</v>
      </c>
      <c r="I139">
        <v>11.8553692222794</v>
      </c>
      <c r="J139">
        <v>23.224714087796499</v>
      </c>
      <c r="K139">
        <f>IF(I139&lt;'Planungstool Heizlast'!$B$8,'Planungstool Heizlast'!$B$21,IF(I139&gt;15,'Planungstool Heizlast'!$B$20,'Planungstool Heizlast'!$B$19/(15-'Planungstool Heizlast'!$B$8)*(15-Leistungsdaten!I139)+'Planungstool Heizlast'!$B$20))</f>
        <v>1.7010377156810788</v>
      </c>
      <c r="M139">
        <v>12.7149743172775</v>
      </c>
      <c r="N139">
        <v>35.770474486141097</v>
      </c>
      <c r="O139">
        <f>IF(M139&lt;'Planungstool Heizlast'!$B$8,'Planungstool Heizlast'!$B$21,IF(M139&gt;15,'Planungstool Heizlast'!$B$20,'Planungstool Heizlast'!$B$19/(15-'Planungstool Heizlast'!$B$8)*(15-Leistungsdaten!M139)+'Planungstool Heizlast'!$B$20))</f>
        <v>1.3844077457402273</v>
      </c>
      <c r="Q139" s="1">
        <f>IF('Planungstool Heizlast'!$B$4="EU13L",Leistungsdaten!E139,IF('Planungstool Heizlast'!$B$4="EU08L",A139,IF('Planungstool Heizlast'!$B$4="EU15L",I139,IF('Planungstool Heizlast'!$B$4="EU20L",M139,""))))</f>
        <v>11.8553692222794</v>
      </c>
      <c r="R139" s="1">
        <f>IF(OR('Planungstool Heizlast'!$B$9="Fußbodenheizung 35°C",'Planungstool Heizlast'!$B$9="Niedertemperaturheizkörper 45°C"),IF('Planungstool Heizlast'!$B$4="EU13L",Leistungsdaten!F139,IF('Planungstool Heizlast'!$B$4="EU08L",Leistungsdaten!B139,IF('Planungstool Heizlast'!$B$4="EU15L",J139,IF('Planungstool Heizlast'!$B$4="EU20L",N139,"")))),IF('Planungstool Heizlast'!$B$4="EU13L",Leistungsdaten!F139,IF('Planungstool Heizlast'!$B$4="EU08L",Leistungsdaten!B139,IF('Planungstool Heizlast'!$B$4="EU15L",J139,IF('Planungstool Heizlast'!$B$4="EU20L",N139,""))))*0.9)*'Planungstool Heizlast'!$B$5</f>
        <v>23.224714087796499</v>
      </c>
      <c r="S139" s="1">
        <f>IF('Planungstool Heizlast'!$B$4="EU13L",Leistungsdaten!G139,IF('Planungstool Heizlast'!$B$4="EU08L",Leistungsdaten!C139,IF('Planungstool Heizlast'!$B$4="EU15L",K139,IF('Planungstool Heizlast'!$B$4="EU20L",O139,""))))*$B$256</f>
        <v>1.7010377156810788</v>
      </c>
      <c r="T139" s="1">
        <f t="shared" si="2"/>
        <v>21.523676372115421</v>
      </c>
    </row>
    <row r="140" spans="1:20" x14ac:dyDescent="0.3">
      <c r="A140">
        <v>4.3102990784238502</v>
      </c>
      <c r="B140">
        <v>10.7666613125343</v>
      </c>
      <c r="C140">
        <f>IF(A140&lt;'Planungstool Heizlast'!$B$8,'Planungstool Heizlast'!$B$21,IF(A140&gt;15,'Planungstool Heizlast'!$B$20,'Planungstool Heizlast'!$B$19/(15-'Planungstool Heizlast'!$B$8)*(15-Leistungsdaten!A140)+'Planungstool Heizlast'!$B$20))</f>
        <v>4.4802154413038862</v>
      </c>
      <c r="E140">
        <v>8.7882842506436898</v>
      </c>
      <c r="F140">
        <v>16.732668442865599</v>
      </c>
      <c r="G140">
        <f>IF(E140&lt;'Planungstool Heizlast'!$B$8,'Planungstool Heizlast'!$B$21,IF(E140&gt;15,'Planungstool Heizlast'!$B$20,'Planungstool Heizlast'!$B$19/(15-'Planungstool Heizlast'!$B$8)*(15-Leistungsdaten!E140)+'Planungstool Heizlast'!$B$20))</f>
        <v>2.8307786025440143</v>
      </c>
      <c r="I140">
        <v>12.0963590521597</v>
      </c>
      <c r="J140">
        <v>23.306673228461399</v>
      </c>
      <c r="K140">
        <f>IF(I140&lt;'Planungstool Heizlast'!$B$8,'Planungstool Heizlast'!$B$21,IF(I140&gt;15,'Planungstool Heizlast'!$B$20,'Planungstool Heizlast'!$B$19/(15-'Planungstool Heizlast'!$B$8)*(15-Leistungsdaten!I140)+'Planungstool Heizlast'!$B$20))</f>
        <v>1.612270672494557</v>
      </c>
      <c r="M140">
        <v>12.9836107453051</v>
      </c>
      <c r="N140">
        <v>35.9687206223213</v>
      </c>
      <c r="O140">
        <f>IF(M140&lt;'Planungstool Heizlast'!$B$8,'Planungstool Heizlast'!$B$21,IF(M140&gt;15,'Planungstool Heizlast'!$B$20,'Planungstool Heizlast'!$B$19/(15-'Planungstool Heizlast'!$B$8)*(15-Leistungsdaten!M140)+'Planungstool Heizlast'!$B$20))</f>
        <v>1.2854572571654888</v>
      </c>
      <c r="Q140" s="1">
        <f>IF('Planungstool Heizlast'!$B$4="EU13L",Leistungsdaten!E140,IF('Planungstool Heizlast'!$B$4="EU08L",A140,IF('Planungstool Heizlast'!$B$4="EU15L",I140,IF('Planungstool Heizlast'!$B$4="EU20L",M140,""))))</f>
        <v>12.0963590521597</v>
      </c>
      <c r="R140" s="1">
        <f>IF(OR('Planungstool Heizlast'!$B$9="Fußbodenheizung 35°C",'Planungstool Heizlast'!$B$9="Niedertemperaturheizkörper 45°C"),IF('Planungstool Heizlast'!$B$4="EU13L",Leistungsdaten!F140,IF('Planungstool Heizlast'!$B$4="EU08L",Leistungsdaten!B140,IF('Planungstool Heizlast'!$B$4="EU15L",J140,IF('Planungstool Heizlast'!$B$4="EU20L",N140,"")))),IF('Planungstool Heizlast'!$B$4="EU13L",Leistungsdaten!F140,IF('Planungstool Heizlast'!$B$4="EU08L",Leistungsdaten!B140,IF('Planungstool Heizlast'!$B$4="EU15L",J140,IF('Planungstool Heizlast'!$B$4="EU20L",N140,""))))*0.9)*'Planungstool Heizlast'!$B$5</f>
        <v>23.306673228461399</v>
      </c>
      <c r="S140" s="1">
        <f>IF('Planungstool Heizlast'!$B$4="EU13L",Leistungsdaten!G140,IF('Planungstool Heizlast'!$B$4="EU08L",Leistungsdaten!C140,IF('Planungstool Heizlast'!$B$4="EU15L",K140,IF('Planungstool Heizlast'!$B$4="EU20L",O140,""))))*$B$256</f>
        <v>1.612270672494557</v>
      </c>
      <c r="T140" s="1">
        <f t="shared" si="2"/>
        <v>21.694402555966843</v>
      </c>
    </row>
    <row r="141" spans="1:20" x14ac:dyDescent="0.3">
      <c r="A141">
        <v>4.5254983440509697</v>
      </c>
      <c r="B141">
        <v>10.782116711556601</v>
      </c>
      <c r="C141">
        <f>IF(A141&lt;'Planungstool Heizlast'!$B$8,'Planungstool Heizlast'!$B$21,IF(A141&gt;15,'Planungstool Heizlast'!$B$20,'Planungstool Heizlast'!$B$19/(15-'Planungstool Heizlast'!$B$8)*(15-Leistungsdaten!A141)+'Planungstool Heizlast'!$B$20))</f>
        <v>4.400948185440356</v>
      </c>
      <c r="E141">
        <v>9.0003157396058509</v>
      </c>
      <c r="F141">
        <v>16.741285435803999</v>
      </c>
      <c r="G141">
        <f>IF(E141&lt;'Planungstool Heizlast'!$B$8,'Planungstool Heizlast'!$B$21,IF(E141&gt;15,'Planungstool Heizlast'!$B$20,'Planungstool Heizlast'!$B$19/(15-'Planungstool Heizlast'!$B$8)*(15-Leistungsdaten!E141)+'Planungstool Heizlast'!$B$20))</f>
        <v>2.7526781767005035</v>
      </c>
      <c r="I141">
        <v>12.3373424163821</v>
      </c>
      <c r="J141">
        <v>23.388615623029001</v>
      </c>
      <c r="K141">
        <f>IF(I141&lt;'Planungstool Heizlast'!$B$8,'Planungstool Heizlast'!$B$21,IF(I141&gt;15,'Planungstool Heizlast'!$B$20,'Planungstool Heizlast'!$B$19/(15-'Planungstool Heizlast'!$B$8)*(15-Leistungsdaten!I141)+'Planungstool Heizlast'!$B$20))</f>
        <v>1.5235060108912517</v>
      </c>
      <c r="M141">
        <v>13.2525517168368</v>
      </c>
      <c r="N141">
        <v>36.167784105908297</v>
      </c>
      <c r="O141">
        <f>IF(M141&lt;'Planungstool Heizlast'!$B$8,'Planungstool Heizlast'!$B$21,IF(M141&gt;15,'Planungstool Heizlast'!$B$20,'Planungstool Heizlast'!$B$19/(15-'Planungstool Heizlast'!$B$8)*(15-Leistungsdaten!M141)+'Planungstool Heizlast'!$B$20))</f>
        <v>1.1863945919632384</v>
      </c>
      <c r="Q141" s="1">
        <f>IF('Planungstool Heizlast'!$B$4="EU13L",Leistungsdaten!E141,IF('Planungstool Heizlast'!$B$4="EU08L",A141,IF('Planungstool Heizlast'!$B$4="EU15L",I141,IF('Planungstool Heizlast'!$B$4="EU20L",M141,""))))</f>
        <v>12.3373424163821</v>
      </c>
      <c r="R141" s="1">
        <f>IF(OR('Planungstool Heizlast'!$B$9="Fußbodenheizung 35°C",'Planungstool Heizlast'!$B$9="Niedertemperaturheizkörper 45°C"),IF('Planungstool Heizlast'!$B$4="EU13L",Leistungsdaten!F141,IF('Planungstool Heizlast'!$B$4="EU08L",Leistungsdaten!B141,IF('Planungstool Heizlast'!$B$4="EU15L",J141,IF('Planungstool Heizlast'!$B$4="EU20L",N141,"")))),IF('Planungstool Heizlast'!$B$4="EU13L",Leistungsdaten!F141,IF('Planungstool Heizlast'!$B$4="EU08L",Leistungsdaten!B141,IF('Planungstool Heizlast'!$B$4="EU15L",J141,IF('Planungstool Heizlast'!$B$4="EU20L",N141,""))))*0.9)*'Planungstool Heizlast'!$B$5</f>
        <v>23.388615623029001</v>
      </c>
      <c r="S141" s="1">
        <f>IF('Planungstool Heizlast'!$B$4="EU13L",Leistungsdaten!G141,IF('Planungstool Heizlast'!$B$4="EU08L",Leistungsdaten!C141,IF('Planungstool Heizlast'!$B$4="EU15L",K141,IF('Planungstool Heizlast'!$B$4="EU20L",O141,""))))*$B$256</f>
        <v>1.5235060108912517</v>
      </c>
      <c r="T141" s="1">
        <f t="shared" si="2"/>
        <v>21.865109612137751</v>
      </c>
    </row>
    <row r="142" spans="1:20" x14ac:dyDescent="0.3">
      <c r="A142">
        <v>4.7226024902164596</v>
      </c>
      <c r="B142">
        <v>10.761444692351599</v>
      </c>
      <c r="C142">
        <f>IF(A142&lt;'Planungstool Heizlast'!$B$8,'Planungstool Heizlast'!$B$21,IF(A142&gt;15,'Planungstool Heizlast'!$B$20,'Planungstool Heizlast'!$B$19/(15-'Planungstool Heizlast'!$B$8)*(15-Leistungsdaten!A142)+'Planungstool Heizlast'!$B$20))</f>
        <v>4.328346149646543</v>
      </c>
      <c r="E142">
        <v>9.2121184113761405</v>
      </c>
      <c r="F142">
        <v>16.749467274212702</v>
      </c>
      <c r="G142">
        <f>IF(E142&lt;'Planungstool Heizlast'!$B$8,'Planungstool Heizlast'!$B$21,IF(E142&gt;15,'Planungstool Heizlast'!$B$20,'Planungstool Heizlast'!$B$19/(15-'Planungstool Heizlast'!$B$8)*(15-Leistungsdaten!E142)+'Planungstool Heizlast'!$B$20))</f>
        <v>2.6746620341877989</v>
      </c>
      <c r="I142">
        <v>12.578317817479</v>
      </c>
      <c r="J142">
        <v>23.470538400804099</v>
      </c>
      <c r="K142">
        <f>IF(I142&lt;'Planungstool Heizlast'!$B$8,'Planungstool Heizlast'!$B$21,IF(I142&gt;15,'Planungstool Heizlast'!$B$20,'Planungstool Heizlast'!$B$19/(15-'Planungstool Heizlast'!$B$8)*(15-Leistungsdaten!I142)+'Planungstool Heizlast'!$B$20))</f>
        <v>1.4347442824536545</v>
      </c>
      <c r="M142">
        <v>13.5217976829703</v>
      </c>
      <c r="N142">
        <v>36.36766623322</v>
      </c>
      <c r="O142">
        <f>IF(M142&lt;'Planungstool Heizlast'!$B$8,'Planungstool Heizlast'!$B$21,IF(M142&gt;15,'Planungstool Heizlast'!$B$20,'Planungstool Heizlast'!$B$19/(15-'Planungstool Heizlast'!$B$8)*(15-Leistungsdaten!M142)+'Planungstool Heizlast'!$B$20))</f>
        <v>1.0872195839745595</v>
      </c>
      <c r="Q142" s="1">
        <f>IF('Planungstool Heizlast'!$B$4="EU13L",Leistungsdaten!E142,IF('Planungstool Heizlast'!$B$4="EU08L",A142,IF('Planungstool Heizlast'!$B$4="EU15L",I142,IF('Planungstool Heizlast'!$B$4="EU20L",M142,""))))</f>
        <v>12.578317817479</v>
      </c>
      <c r="R142" s="1">
        <f>IF(OR('Planungstool Heizlast'!$B$9="Fußbodenheizung 35°C",'Planungstool Heizlast'!$B$9="Niedertemperaturheizkörper 45°C"),IF('Planungstool Heizlast'!$B$4="EU13L",Leistungsdaten!F142,IF('Planungstool Heizlast'!$B$4="EU08L",Leistungsdaten!B142,IF('Planungstool Heizlast'!$B$4="EU15L",J142,IF('Planungstool Heizlast'!$B$4="EU20L",N142,"")))),IF('Planungstool Heizlast'!$B$4="EU13L",Leistungsdaten!F142,IF('Planungstool Heizlast'!$B$4="EU08L",Leistungsdaten!B142,IF('Planungstool Heizlast'!$B$4="EU15L",J142,IF('Planungstool Heizlast'!$B$4="EU20L",N142,""))))*0.9)*'Planungstool Heizlast'!$B$5</f>
        <v>23.470538400804099</v>
      </c>
      <c r="S142" s="1">
        <f>IF('Planungstool Heizlast'!$B$4="EU13L",Leistungsdaten!G142,IF('Planungstool Heizlast'!$B$4="EU08L",Leistungsdaten!C142,IF('Planungstool Heizlast'!$B$4="EU15L",K142,IF('Planungstool Heizlast'!$B$4="EU20L",O142,""))))*$B$256</f>
        <v>1.4347442824536545</v>
      </c>
      <c r="T142" s="1">
        <f t="shared" si="2"/>
        <v>22.035794118350445</v>
      </c>
    </row>
    <row r="143" spans="1:20" x14ac:dyDescent="0.3">
      <c r="A143">
        <v>4.9372623219305201</v>
      </c>
      <c r="B143">
        <v>10.776052766335599</v>
      </c>
      <c r="C143">
        <f>IF(A143&lt;'Planungstool Heizlast'!$B$8,'Planungstool Heizlast'!$B$21,IF(A143&gt;15,'Planungstool Heizlast'!$B$20,'Planungstool Heizlast'!$B$19/(15-'Planungstool Heizlast'!$B$8)*(15-Leistungsdaten!A143)+'Planungstool Heizlast'!$B$20))</f>
        <v>4.2492775907715146</v>
      </c>
      <c r="E143">
        <v>9.42369077568042</v>
      </c>
      <c r="F143">
        <v>16.757212551896501</v>
      </c>
      <c r="G143">
        <f>IF(E143&lt;'Planungstool Heizlast'!$B$8,'Planungstool Heizlast'!$B$21,IF(E143&gt;15,'Planungstool Heizlast'!$B$20,'Planungstool Heizlast'!$B$19/(15-'Planungstool Heizlast'!$B$8)*(15-Leistungsdaten!E143)+'Planungstool Heizlast'!$B$20))</f>
        <v>2.5967307239387281</v>
      </c>
      <c r="I143">
        <v>12.8192837509679</v>
      </c>
      <c r="J143">
        <v>23.5524386776443</v>
      </c>
      <c r="K143">
        <f>IF(I143&lt;'Planungstool Heizlast'!$B$8,'Planungstool Heizlast'!$B$21,IF(I143&gt;15,'Planungstool Heizlast'!$B$20,'Planungstool Heizlast'!$B$19/(15-'Planungstool Heizlast'!$B$8)*(15-Leistungsdaten!I143)+'Planungstool Heizlast'!$B$20))</f>
        <v>1.3459860413481524</v>
      </c>
      <c r="M143">
        <v>13.7913490948035</v>
      </c>
      <c r="N143">
        <v>36.568368300574697</v>
      </c>
      <c r="O143">
        <f>IF(M143&lt;'Planungstool Heizlast'!$B$8,'Planungstool Heizlast'!$B$21,IF(M143&gt;15,'Planungstool Heizlast'!$B$20,'Planungstool Heizlast'!$B$19/(15-'Planungstool Heizlast'!$B$8)*(15-Leistungsdaten!M143)+'Planungstool Heizlast'!$B$20))</f>
        <v>0.9879320670404621</v>
      </c>
      <c r="Q143" s="1">
        <f>IF('Planungstool Heizlast'!$B$4="EU13L",Leistungsdaten!E143,IF('Planungstool Heizlast'!$B$4="EU08L",A143,IF('Planungstool Heizlast'!$B$4="EU15L",I143,IF('Planungstool Heizlast'!$B$4="EU20L",M143,""))))</f>
        <v>12.8192837509679</v>
      </c>
      <c r="R143" s="1">
        <f>IF(OR('Planungstool Heizlast'!$B$9="Fußbodenheizung 35°C",'Planungstool Heizlast'!$B$9="Niedertemperaturheizkörper 45°C"),IF('Planungstool Heizlast'!$B$4="EU13L",Leistungsdaten!F143,IF('Planungstool Heizlast'!$B$4="EU08L",Leistungsdaten!B143,IF('Planungstool Heizlast'!$B$4="EU15L",J143,IF('Planungstool Heizlast'!$B$4="EU20L",N143,"")))),IF('Planungstool Heizlast'!$B$4="EU13L",Leistungsdaten!F143,IF('Planungstool Heizlast'!$B$4="EU08L",Leistungsdaten!B143,IF('Planungstool Heizlast'!$B$4="EU15L",J143,IF('Planungstool Heizlast'!$B$4="EU20L",N143,""))))*0.9)*'Planungstool Heizlast'!$B$5</f>
        <v>23.5524386776443</v>
      </c>
      <c r="S143" s="1">
        <f>IF('Planungstool Heizlast'!$B$4="EU13L",Leistungsdaten!G143,IF('Planungstool Heizlast'!$B$4="EU08L",Leistungsdaten!C143,IF('Planungstool Heizlast'!$B$4="EU15L",K143,IF('Planungstool Heizlast'!$B$4="EU20L",O143,""))))*$B$256</f>
        <v>1.3459860413481524</v>
      </c>
      <c r="T143" s="1">
        <f t="shared" si="2"/>
        <v>22.206452636296149</v>
      </c>
    </row>
    <row r="144" spans="1:20" x14ac:dyDescent="0.3">
      <c r="A144">
        <v>5.1335765788745604</v>
      </c>
      <c r="B144">
        <v>10.7541986254704</v>
      </c>
      <c r="C144">
        <f>IF(A144&lt;'Planungstool Heizlast'!$B$8,'Planungstool Heizlast'!$B$21,IF(A144&gt;15,'Planungstool Heizlast'!$B$20,'Planungstool Heizlast'!$B$19/(15-'Planungstool Heizlast'!$B$8)*(15-Leistungsdaten!A144)+'Planungstool Heizlast'!$B$20))</f>
        <v>4.1769665055571013</v>
      </c>
      <c r="E144">
        <v>9.6067736519326399</v>
      </c>
      <c r="F144">
        <v>16.7074236617762</v>
      </c>
      <c r="G144">
        <f>IF(E144&lt;'Planungstool Heizlast'!$B$8,'Planungstool Heizlast'!$B$21,IF(E144&gt;15,'Planungstool Heizlast'!$B$20,'Planungstool Heizlast'!$B$19/(15-'Planungstool Heizlast'!$B$8)*(15-Leistungsdaten!E144)+'Planungstool Heizlast'!$B$20))</f>
        <v>2.5292933321157385</v>
      </c>
      <c r="I144">
        <v>13.0602387053525</v>
      </c>
      <c r="J144">
        <v>23.634313555961</v>
      </c>
      <c r="K144">
        <f>IF(I144&lt;'Planungstool Heizlast'!$B$8,'Planungstool Heizlast'!$B$21,IF(I144&gt;15,'Planungstool Heizlast'!$B$20,'Planungstool Heizlast'!$B$19/(15-'Planungstool Heizlast'!$B$8)*(15-Leistungsdaten!I144)+'Planungstool Heizlast'!$B$20))</f>
        <v>1.2572318443246184</v>
      </c>
      <c r="M144">
        <v>14.0612064034342</v>
      </c>
      <c r="N144">
        <v>36.7698916042905</v>
      </c>
      <c r="O144">
        <f>IF(M144&lt;'Planungstool Heizlast'!$B$8,'Planungstool Heizlast'!$B$21,IF(M144&gt;15,'Planungstool Heizlast'!$B$20,'Planungstool Heizlast'!$B$19/(15-'Planungstool Heizlast'!$B$8)*(15-Leistungsdaten!M144)+'Planungstool Heizlast'!$B$20))</f>
        <v>0.88853187500199327</v>
      </c>
      <c r="Q144" s="1">
        <f>IF('Planungstool Heizlast'!$B$4="EU13L",Leistungsdaten!E144,IF('Planungstool Heizlast'!$B$4="EU08L",A144,IF('Planungstool Heizlast'!$B$4="EU15L",I144,IF('Planungstool Heizlast'!$B$4="EU20L",M144,""))))</f>
        <v>13.0602387053525</v>
      </c>
      <c r="R144" s="1">
        <f>IF(OR('Planungstool Heizlast'!$B$9="Fußbodenheizung 35°C",'Planungstool Heizlast'!$B$9="Niedertemperaturheizkörper 45°C"),IF('Planungstool Heizlast'!$B$4="EU13L",Leistungsdaten!F144,IF('Planungstool Heizlast'!$B$4="EU08L",Leistungsdaten!B144,IF('Planungstool Heizlast'!$B$4="EU15L",J144,IF('Planungstool Heizlast'!$B$4="EU20L",N144,"")))),IF('Planungstool Heizlast'!$B$4="EU13L",Leistungsdaten!F144,IF('Planungstool Heizlast'!$B$4="EU08L",Leistungsdaten!B144,IF('Planungstool Heizlast'!$B$4="EU15L",J144,IF('Planungstool Heizlast'!$B$4="EU20L",N144,""))))*0.9)*'Planungstool Heizlast'!$B$5</f>
        <v>23.634313555961</v>
      </c>
      <c r="S144" s="1">
        <f>IF('Planungstool Heizlast'!$B$4="EU13L",Leistungsdaten!G144,IF('Planungstool Heizlast'!$B$4="EU08L",Leistungsdaten!C144,IF('Planungstool Heizlast'!$B$4="EU15L",K144,IF('Planungstool Heizlast'!$B$4="EU20L",O144,""))))*$B$256</f>
        <v>1.2572318443246184</v>
      </c>
      <c r="T144" s="1">
        <f t="shared" si="2"/>
        <v>22.377081711636382</v>
      </c>
    </row>
    <row r="145" spans="1:20" x14ac:dyDescent="0.3">
      <c r="A145">
        <v>5.3476923214128202</v>
      </c>
      <c r="B145">
        <v>10.767954602127</v>
      </c>
      <c r="C145">
        <f>IF(A145&lt;'Planungstool Heizlast'!$B$8,'Planungstool Heizlast'!$B$21,IF(A145&gt;15,'Planungstool Heizlast'!$B$20,'Planungstool Heizlast'!$B$19/(15-'Planungstool Heizlast'!$B$8)*(15-Leistungsdaten!A145)+'Planungstool Heizlast'!$B$20))</f>
        <v>4.0980983584064585</v>
      </c>
      <c r="E145">
        <v>9.8461387174338402</v>
      </c>
      <c r="F145">
        <v>16.771387946925</v>
      </c>
      <c r="G145">
        <f>IF(E145&lt;'Planungstool Heizlast'!$B$8,'Planungstool Heizlast'!$B$21,IF(E145&gt;15,'Planungstool Heizlast'!$B$20,'Planungstool Heizlast'!$B$19/(15-'Planungstool Heizlast'!$B$8)*(15-Leistungsdaten!E145)+'Planungstool Heizlast'!$B$20))</f>
        <v>2.4411247603662862</v>
      </c>
      <c r="I145">
        <v>13.3011811621219</v>
      </c>
      <c r="J145">
        <v>23.716160124718701</v>
      </c>
      <c r="K145">
        <f>IF(I145&lt;'Planungstool Heizlast'!$B$8,'Planungstool Heizlast'!$B$21,IF(I145&gt;15,'Planungstool Heizlast'!$B$20,'Planungstool Heizlast'!$B$19/(15-'Planungstool Heizlast'!$B$8)*(15-Leistungsdaten!I145)+'Planungstool Heizlast'!$B$20))</f>
        <v>1.1684822507167087</v>
      </c>
      <c r="M145">
        <v>14.331370059960101</v>
      </c>
      <c r="N145">
        <v>36.972237440685603</v>
      </c>
      <c r="O145">
        <f>IF(M145&lt;'Planungstool Heizlast'!$B$8,'Planungstool Heizlast'!$B$21,IF(M145&gt;15,'Planungstool Heizlast'!$B$20,'Planungstool Heizlast'!$B$19/(15-'Planungstool Heizlast'!$B$8)*(15-Leistungsdaten!M145)+'Planungstool Heizlast'!$B$20))</f>
        <v>0.78901884170023573</v>
      </c>
      <c r="Q145" s="1">
        <f>IF('Planungstool Heizlast'!$B$4="EU13L",Leistungsdaten!E145,IF('Planungstool Heizlast'!$B$4="EU08L",A145,IF('Planungstool Heizlast'!$B$4="EU15L",I145,IF('Planungstool Heizlast'!$B$4="EU20L",M145,""))))</f>
        <v>13.3011811621219</v>
      </c>
      <c r="R145" s="1">
        <f>IF(OR('Planungstool Heizlast'!$B$9="Fußbodenheizung 35°C",'Planungstool Heizlast'!$B$9="Niedertemperaturheizkörper 45°C"),IF('Planungstool Heizlast'!$B$4="EU13L",Leistungsdaten!F145,IF('Planungstool Heizlast'!$B$4="EU08L",Leistungsdaten!B145,IF('Planungstool Heizlast'!$B$4="EU15L",J145,IF('Planungstool Heizlast'!$B$4="EU20L",N145,"")))),IF('Planungstool Heizlast'!$B$4="EU13L",Leistungsdaten!F145,IF('Planungstool Heizlast'!$B$4="EU08L",Leistungsdaten!B145,IF('Planungstool Heizlast'!$B$4="EU15L",J145,IF('Planungstool Heizlast'!$B$4="EU20L",N145,""))))*0.9)*'Planungstool Heizlast'!$B$5</f>
        <v>23.716160124718701</v>
      </c>
      <c r="S145" s="1">
        <f>IF('Planungstool Heizlast'!$B$4="EU13L",Leistungsdaten!G145,IF('Planungstool Heizlast'!$B$4="EU08L",Leistungsdaten!C145,IF('Planungstool Heizlast'!$B$4="EU15L",K145,IF('Planungstool Heizlast'!$B$4="EU20L",O145,""))))*$B$256</f>
        <v>1.1684822507167087</v>
      </c>
      <c r="T145" s="1">
        <f t="shared" si="2"/>
        <v>22.547677874001991</v>
      </c>
    </row>
    <row r="146" spans="1:20" x14ac:dyDescent="0.3">
      <c r="A146">
        <v>5.5615970917301798</v>
      </c>
      <c r="B146">
        <v>10.7813695843203</v>
      </c>
      <c r="C146">
        <f>IF(A146&lt;'Planungstool Heizlast'!$B$8,'Planungstool Heizlast'!$B$21,IF(A146&gt;15,'Planungstool Heizlast'!$B$20,'Planungstool Heizlast'!$B$19/(15-'Planungstool Heizlast'!$B$8)*(15-Leistungsdaten!A146)+'Planungstool Heizlast'!$B$20))</f>
        <v>4.0193079215071288</v>
      </c>
      <c r="E146">
        <v>10.057011410983201</v>
      </c>
      <c r="F146">
        <v>16.777815398510501</v>
      </c>
      <c r="G146">
        <f>IF(E146&lt;'Planungstool Heizlast'!$B$8,'Planungstool Heizlast'!$B$21,IF(E146&gt;15,'Planungstool Heizlast'!$B$20,'Planungstool Heizlast'!$B$19/(15-'Planungstool Heizlast'!$B$8)*(15-Leistungsdaten!E146)+'Planungstool Heizlast'!$B$20))</f>
        <v>2.363451169308723</v>
      </c>
      <c r="I146">
        <v>13.542109595751</v>
      </c>
      <c r="J146">
        <v>23.797975459435001</v>
      </c>
      <c r="K146">
        <f>IF(I146&lt;'Planungstool Heizlast'!$B$8,'Planungstool Heizlast'!$B$21,IF(I146&gt;15,'Planungstool Heizlast'!$B$20,'Planungstool Heizlast'!$B$19/(15-'Planungstool Heizlast'!$B$8)*(15-Leistungsdaten!I146)+'Planungstool Heizlast'!$B$20))</f>
        <v>1.0797378224417145</v>
      </c>
      <c r="M146">
        <v>14.6018405154792</v>
      </c>
      <c r="N146">
        <v>37.175407106077998</v>
      </c>
      <c r="O146">
        <f>IF(M146&lt;'Planungstool Heizlast'!$B$8,'Planungstool Heizlast'!$B$21,IF(M146&gt;15,'Planungstool Heizlast'!$B$20,'Planungstool Heizlast'!$B$19/(15-'Planungstool Heizlast'!$B$8)*(15-Leistungsdaten!M146)+'Planungstool Heizlast'!$B$20))</f>
        <v>0.68939280097616351</v>
      </c>
      <c r="Q146" s="1">
        <f>IF('Planungstool Heizlast'!$B$4="EU13L",Leistungsdaten!E146,IF('Planungstool Heizlast'!$B$4="EU08L",A146,IF('Planungstool Heizlast'!$B$4="EU15L",I146,IF('Planungstool Heizlast'!$B$4="EU20L",M146,""))))</f>
        <v>13.542109595751</v>
      </c>
      <c r="R146" s="1">
        <f>IF(OR('Planungstool Heizlast'!$B$9="Fußbodenheizung 35°C",'Planungstool Heizlast'!$B$9="Niedertemperaturheizkörper 45°C"),IF('Planungstool Heizlast'!$B$4="EU13L",Leistungsdaten!F146,IF('Planungstool Heizlast'!$B$4="EU08L",Leistungsdaten!B146,IF('Planungstool Heizlast'!$B$4="EU15L",J146,IF('Planungstool Heizlast'!$B$4="EU20L",N146,"")))),IF('Planungstool Heizlast'!$B$4="EU13L",Leistungsdaten!F146,IF('Planungstool Heizlast'!$B$4="EU08L",Leistungsdaten!B146,IF('Planungstool Heizlast'!$B$4="EU15L",J146,IF('Planungstool Heizlast'!$B$4="EU20L",N146,""))))*0.9)*'Planungstool Heizlast'!$B$5</f>
        <v>23.797975459435001</v>
      </c>
      <c r="S146" s="1">
        <f>IF('Planungstool Heizlast'!$B$4="EU13L",Leistungsdaten!G146,IF('Planungstool Heizlast'!$B$4="EU08L",Leistungsdaten!C146,IF('Planungstool Heizlast'!$B$4="EU15L",K146,IF('Planungstool Heizlast'!$B$4="EU20L",O146,""))))*$B$256</f>
        <v>1.0797378224417145</v>
      </c>
      <c r="T146" s="1">
        <f t="shared" si="2"/>
        <v>22.718237636993287</v>
      </c>
    </row>
    <row r="147" spans="1:20" x14ac:dyDescent="0.3">
      <c r="A147">
        <v>5.7752895968798299</v>
      </c>
      <c r="B147">
        <v>10.7944420210105</v>
      </c>
      <c r="C147">
        <f>IF(A147&lt;'Planungstool Heizlast'!$B$8,'Planungstool Heizlast'!$B$21,IF(A147&gt;15,'Planungstool Heizlast'!$B$20,'Planungstool Heizlast'!$B$19/(15-'Planungstool Heizlast'!$B$8)*(15-Leistungsdaten!A147)+'Planungstool Heizlast'!$B$20))</f>
        <v>3.9405956711076957</v>
      </c>
      <c r="E147">
        <v>10.2676480292736</v>
      </c>
      <c r="F147">
        <v>16.7838009578624</v>
      </c>
      <c r="G147">
        <f>IF(E147&lt;'Planungstool Heizlast'!$B$8,'Planungstool Heizlast'!$B$21,IF(E147&gt;15,'Planungstool Heizlast'!$B$20,'Planungstool Heizlast'!$B$19/(15-'Planungstool Heizlast'!$B$8)*(15-Leistungsdaten!E147)+'Planungstool Heizlast'!$B$20))</f>
        <v>2.2858645350439746</v>
      </c>
      <c r="I147">
        <v>13.7830224737002</v>
      </c>
      <c r="J147">
        <v>23.879756622181201</v>
      </c>
      <c r="K147">
        <f>IF(I147&lt;'Planungstool Heizlast'!$B$8,'Planungstool Heizlast'!$B$21,IF(I147&gt;15,'Planungstool Heizlast'!$B$20,'Planungstool Heizlast'!$B$19/(15-'Planungstool Heizlast'!$B$8)*(15-Leistungsdaten!I147)+'Planungstool Heizlast'!$B$20))</f>
        <v>0.99099912400067336</v>
      </c>
      <c r="M147">
        <v>14.8726182210891</v>
      </c>
      <c r="N147">
        <v>37.379401896786</v>
      </c>
      <c r="O147">
        <f>IF(M147&lt;'Planungstool Heizlast'!$B$8,'Planungstool Heizlast'!$B$21,IF(M147&gt;15,'Planungstool Heizlast'!$B$20,'Planungstool Heizlast'!$B$19/(15-'Planungstool Heizlast'!$B$8)*(15-Leistungsdaten!M147)+'Planungstool Heizlast'!$B$20))</f>
        <v>0.58965358667089596</v>
      </c>
      <c r="Q147" s="1">
        <f>IF('Planungstool Heizlast'!$B$4="EU13L",Leistungsdaten!E147,IF('Planungstool Heizlast'!$B$4="EU08L",A147,IF('Planungstool Heizlast'!$B$4="EU15L",I147,IF('Planungstool Heizlast'!$B$4="EU20L",M147,""))))</f>
        <v>13.7830224737002</v>
      </c>
      <c r="R147" s="1">
        <f>IF(OR('Planungstool Heizlast'!$B$9="Fußbodenheizung 35°C",'Planungstool Heizlast'!$B$9="Niedertemperaturheizkörper 45°C"),IF('Planungstool Heizlast'!$B$4="EU13L",Leistungsdaten!F147,IF('Planungstool Heizlast'!$B$4="EU08L",Leistungsdaten!B147,IF('Planungstool Heizlast'!$B$4="EU15L",J147,IF('Planungstool Heizlast'!$B$4="EU20L",N147,"")))),IF('Planungstool Heizlast'!$B$4="EU13L",Leistungsdaten!F147,IF('Planungstool Heizlast'!$B$4="EU08L",Leistungsdaten!B147,IF('Planungstool Heizlast'!$B$4="EU15L",J147,IF('Planungstool Heizlast'!$B$4="EU20L",N147,""))))*0.9)*'Planungstool Heizlast'!$B$5</f>
        <v>23.879756622181201</v>
      </c>
      <c r="S147" s="1">
        <f>IF('Planungstool Heizlast'!$B$4="EU13L",Leistungsdaten!G147,IF('Planungstool Heizlast'!$B$4="EU08L",Leistungsdaten!C147,IF('Planungstool Heizlast'!$B$4="EU15L",K147,IF('Planungstool Heizlast'!$B$4="EU20L",O147,""))))*$B$256</f>
        <v>0.99099912400067336</v>
      </c>
      <c r="T147" s="1">
        <f t="shared" si="2"/>
        <v>22.888757498180528</v>
      </c>
    </row>
    <row r="148" spans="1:20" x14ac:dyDescent="0.3">
      <c r="A148">
        <v>5.9887685624631999</v>
      </c>
      <c r="B148">
        <v>10.8071703892985</v>
      </c>
      <c r="C148">
        <f>IF(A148&lt;'Planungstool Heizlast'!$B$8,'Planungstool Heizlast'!$B$21,IF(A148&gt;15,'Planungstool Heizlast'!$B$20,'Planungstool Heizlast'!$B$19/(15-'Planungstool Heizlast'!$B$8)*(15-Leistungsdaten!A148)+'Planungstool Heizlast'!$B$20))</f>
        <v>3.8619620766246197</v>
      </c>
      <c r="E148">
        <v>10.4780471786988</v>
      </c>
      <c r="F148">
        <v>16.7893433654462</v>
      </c>
      <c r="G148">
        <f>IF(E148&lt;'Planungstool Heizlast'!$B$8,'Planungstool Heizlast'!$B$21,IF(E148&gt;15,'Planungstool Heizlast'!$B$20,'Planungstool Heizlast'!$B$19/(15-'Planungstool Heizlast'!$B$8)*(15-Leistungsdaten!E148)+'Planungstool Heizlast'!$B$20))</f>
        <v>2.2083653708978743</v>
      </c>
      <c r="I148">
        <v>14.023918256415801</v>
      </c>
      <c r="J148">
        <v>23.961500661581699</v>
      </c>
      <c r="K148">
        <f>IF(I148&lt;'Planungstool Heizlast'!$B$8,'Planungstool Heizlast'!$B$21,IF(I148&gt;15,'Planungstool Heizlast'!$B$20,'Planungstool Heizlast'!$B$19/(15-'Planungstool Heizlast'!$B$8)*(15-Leistungsdaten!I148)+'Planungstool Heizlast'!$B$20))</f>
        <v>0.90226672247821949</v>
      </c>
      <c r="M148">
        <v>15.1437036278877</v>
      </c>
      <c r="N148">
        <v>37.584223109127699</v>
      </c>
      <c r="O148">
        <f>IF(M148&lt;'Planungstool Heizlast'!$B$8,'Planungstool Heizlast'!$B$21,IF(M148&gt;15,'Planungstool Heizlast'!$B$20,'Planungstool Heizlast'!$B$19/(15-'Planungstool Heizlast'!$B$8)*(15-Leistungsdaten!M148)+'Planungstool Heizlast'!$B$20))</f>
        <v>0.5427333333333334</v>
      </c>
      <c r="Q148" s="1">
        <f>IF('Planungstool Heizlast'!$B$4="EU13L",Leistungsdaten!E148,IF('Planungstool Heizlast'!$B$4="EU08L",A148,IF('Planungstool Heizlast'!$B$4="EU15L",I148,IF('Planungstool Heizlast'!$B$4="EU20L",M148,""))))</f>
        <v>14.023918256415801</v>
      </c>
      <c r="R148" s="1">
        <f>IF(OR('Planungstool Heizlast'!$B$9="Fußbodenheizung 35°C",'Planungstool Heizlast'!$B$9="Niedertemperaturheizkörper 45°C"),IF('Planungstool Heizlast'!$B$4="EU13L",Leistungsdaten!F148,IF('Planungstool Heizlast'!$B$4="EU08L",Leistungsdaten!B148,IF('Planungstool Heizlast'!$B$4="EU15L",J148,IF('Planungstool Heizlast'!$B$4="EU20L",N148,"")))),IF('Planungstool Heizlast'!$B$4="EU13L",Leistungsdaten!F148,IF('Planungstool Heizlast'!$B$4="EU08L",Leistungsdaten!B148,IF('Planungstool Heizlast'!$B$4="EU15L",J148,IF('Planungstool Heizlast'!$B$4="EU20L",N148,""))))*0.9)*'Planungstool Heizlast'!$B$5</f>
        <v>23.961500661581699</v>
      </c>
      <c r="S148" s="1">
        <f>IF('Planungstool Heizlast'!$B$4="EU13L",Leistungsdaten!G148,IF('Planungstool Heizlast'!$B$4="EU08L",Leistungsdaten!C148,IF('Planungstool Heizlast'!$B$4="EU15L",K148,IF('Planungstool Heizlast'!$B$4="EU20L",O148,""))))*$B$256</f>
        <v>0.90226672247821949</v>
      </c>
      <c r="T148" s="1">
        <f t="shared" si="2"/>
        <v>23.059233939103478</v>
      </c>
    </row>
    <row r="149" spans="1:20" x14ac:dyDescent="0.3">
      <c r="A149">
        <v>6.2020327326530102</v>
      </c>
      <c r="B149">
        <v>10.819553194460999</v>
      </c>
      <c r="C149">
        <f>IF(A149&lt;'Planungstool Heizlast'!$B$8,'Planungstool Heizlast'!$B$21,IF(A149&gt;15,'Planungstool Heizlast'!$B$20,'Planungstool Heizlast'!$B$19/(15-'Planungstool Heizlast'!$B$8)*(15-Leistungsdaten!A149)+'Planungstool Heizlast'!$B$20))</f>
        <v>3.7834076006337471</v>
      </c>
      <c r="E149">
        <v>10.659405241766899</v>
      </c>
      <c r="F149">
        <v>16.736404019316701</v>
      </c>
      <c r="G149">
        <f>IF(E149&lt;'Planungstool Heizlast'!$B$8,'Planungstool Heizlast'!$B$21,IF(E149&gt;15,'Planungstool Heizlast'!$B$20,'Planungstool Heizlast'!$B$19/(15-'Planungstool Heizlast'!$B$8)*(15-Leistungsdaten!E149)+'Planungstool Heizlast'!$B$20))</f>
        <v>2.1415633028413672</v>
      </c>
      <c r="I149">
        <v>14.2647953973296</v>
      </c>
      <c r="J149">
        <v>24.043204612814101</v>
      </c>
      <c r="K149">
        <f>IF(I149&lt;'Planungstool Heizlast'!$B$8,'Planungstool Heizlast'!$B$21,IF(I149&gt;15,'Planungstool Heizlast'!$B$20,'Planungstool Heizlast'!$B$19/(15-'Planungstool Heizlast'!$B$8)*(15-Leistungsdaten!I149)+'Planungstool Heizlast'!$B$20))</f>
        <v>0.81354118754273497</v>
      </c>
      <c r="M149">
        <v>15.415097186972901</v>
      </c>
      <c r="N149">
        <v>37.789872039421098</v>
      </c>
      <c r="O149">
        <f>IF(M149&lt;'Planungstool Heizlast'!$B$8,'Planungstool Heizlast'!$B$21,IF(M149&gt;15,'Planungstool Heizlast'!$B$20,'Planungstool Heizlast'!$B$19/(15-'Planungstool Heizlast'!$B$8)*(15-Leistungsdaten!M149)+'Planungstool Heizlast'!$B$20))</f>
        <v>0.5427333333333334</v>
      </c>
      <c r="Q149" s="1">
        <f>IF('Planungstool Heizlast'!$B$4="EU13L",Leistungsdaten!E149,IF('Planungstool Heizlast'!$B$4="EU08L",A149,IF('Planungstool Heizlast'!$B$4="EU15L",I149,IF('Planungstool Heizlast'!$B$4="EU20L",M149,""))))</f>
        <v>14.2647953973296</v>
      </c>
      <c r="R149" s="1">
        <f>IF(OR('Planungstool Heizlast'!$B$9="Fußbodenheizung 35°C",'Planungstool Heizlast'!$B$9="Niedertemperaturheizkörper 45°C"),IF('Planungstool Heizlast'!$B$4="EU13L",Leistungsdaten!F149,IF('Planungstool Heizlast'!$B$4="EU08L",Leistungsdaten!B149,IF('Planungstool Heizlast'!$B$4="EU15L",J149,IF('Planungstool Heizlast'!$B$4="EU20L",N149,"")))),IF('Planungstool Heizlast'!$B$4="EU13L",Leistungsdaten!F149,IF('Planungstool Heizlast'!$B$4="EU08L",Leistungsdaten!B149,IF('Planungstool Heizlast'!$B$4="EU15L",J149,IF('Planungstool Heizlast'!$B$4="EU20L",N149,""))))*0.9)*'Planungstool Heizlast'!$B$5</f>
        <v>24.043204612814101</v>
      </c>
      <c r="S149" s="1">
        <f>IF('Planungstool Heizlast'!$B$4="EU13L",Leistungsdaten!G149,IF('Planungstool Heizlast'!$B$4="EU08L",Leistungsdaten!C149,IF('Planungstool Heizlast'!$B$4="EU15L",K149,IF('Planungstool Heizlast'!$B$4="EU20L",O149,""))))*$B$256</f>
        <v>0.81354118754273497</v>
      </c>
      <c r="T149" s="1">
        <f t="shared" ref="T149:T212" si="3">R149-S149</f>
        <v>23.229663425271365</v>
      </c>
    </row>
    <row r="150" spans="1:20" x14ac:dyDescent="0.3">
      <c r="A150">
        <v>6.41508087021655</v>
      </c>
      <c r="B150">
        <v>10.8315889699858</v>
      </c>
      <c r="C150">
        <f>IF(A150&lt;'Planungstool Heizlast'!$B$8,'Planungstool Heizlast'!$B$21,IF(A150&gt;15,'Planungstool Heizlast'!$B$20,'Planungstool Heizlast'!$B$19/(15-'Planungstool Heizlast'!$B$8)*(15-Leistungsdaten!A150)+'Planungstool Heizlast'!$B$20))</f>
        <v>3.7049326988617342</v>
      </c>
      <c r="E150">
        <v>10.8981275932504</v>
      </c>
      <c r="F150">
        <v>16.799093833915499</v>
      </c>
      <c r="G150">
        <f>IF(E150&lt;'Planungstool Heizlast'!$B$8,'Planungstool Heizlast'!$B$21,IF(E150&gt;15,'Planungstool Heizlast'!$B$20,'Planungstool Heizlast'!$B$19/(15-'Planungstool Heizlast'!$B$8)*(15-Leistungsdaten!E150)+'Planungstool Heizlast'!$B$20))</f>
        <v>2.0536314706381189</v>
      </c>
      <c r="I150">
        <v>14.505652342859101</v>
      </c>
      <c r="J150">
        <v>24.124865497609498</v>
      </c>
      <c r="K150">
        <f>IF(I150&lt;'Planungstool Heizlast'!$B$8,'Planungstool Heizlast'!$B$21,IF(I150&gt;15,'Planungstool Heizlast'!$B$20,'Planungstool Heizlast'!$B$19/(15-'Planungstool Heizlast'!$B$8)*(15-Leistungsdaten!I150)+'Planungstool Heizlast'!$B$20))</f>
        <v>0.72482309144627144</v>
      </c>
      <c r="M150">
        <v>15.6867993494423</v>
      </c>
      <c r="N150">
        <v>37.996349983984601</v>
      </c>
      <c r="O150">
        <f>IF(M150&lt;'Planungstool Heizlast'!$B$8,'Planungstool Heizlast'!$B$21,IF(M150&gt;15,'Planungstool Heizlast'!$B$20,'Planungstool Heizlast'!$B$19/(15-'Planungstool Heizlast'!$B$8)*(15-Leistungsdaten!M150)+'Planungstool Heizlast'!$B$20))</f>
        <v>0.5427333333333334</v>
      </c>
      <c r="Q150" s="1">
        <f>IF('Planungstool Heizlast'!$B$4="EU13L",Leistungsdaten!E150,IF('Planungstool Heizlast'!$B$4="EU08L",A150,IF('Planungstool Heizlast'!$B$4="EU15L",I150,IF('Planungstool Heizlast'!$B$4="EU20L",M150,""))))</f>
        <v>14.505652342859101</v>
      </c>
      <c r="R150" s="1">
        <f>IF(OR('Planungstool Heizlast'!$B$9="Fußbodenheizung 35°C",'Planungstool Heizlast'!$B$9="Niedertemperaturheizkörper 45°C"),IF('Planungstool Heizlast'!$B$4="EU13L",Leistungsdaten!F150,IF('Planungstool Heizlast'!$B$4="EU08L",Leistungsdaten!B150,IF('Planungstool Heizlast'!$B$4="EU15L",J150,IF('Planungstool Heizlast'!$B$4="EU20L",N150,"")))),IF('Planungstool Heizlast'!$B$4="EU13L",Leistungsdaten!F150,IF('Planungstool Heizlast'!$B$4="EU08L",Leistungsdaten!B150,IF('Planungstool Heizlast'!$B$4="EU15L",J150,IF('Planungstool Heizlast'!$B$4="EU20L",N150,""))))*0.9)*'Planungstool Heizlast'!$B$5</f>
        <v>24.124865497609498</v>
      </c>
      <c r="S150" s="1">
        <f>IF('Planungstool Heizlast'!$B$4="EU13L",Leistungsdaten!G150,IF('Planungstool Heizlast'!$B$4="EU08L",Leistungsdaten!C150,IF('Planungstool Heizlast'!$B$4="EU15L",K150,IF('Planungstool Heizlast'!$B$4="EU20L",O150,""))))*$B$256</f>
        <v>0.72482309144627144</v>
      </c>
      <c r="T150" s="1">
        <f t="shared" si="3"/>
        <v>23.400042406163227</v>
      </c>
    </row>
    <row r="151" spans="1:20" x14ac:dyDescent="0.3">
      <c r="A151">
        <v>6.6089033767638297</v>
      </c>
      <c r="B151">
        <v>10.805962255508099</v>
      </c>
      <c r="C151">
        <f>IF(A151&lt;'Planungstool Heizlast'!$B$8,'Planungstool Heizlast'!$B$21,IF(A151&gt;15,'Planungstool Heizlast'!$B$20,'Planungstool Heizlast'!$B$19/(15-'Planungstool Heizlast'!$B$8)*(15-Leistungsdaten!A151)+'Planungstool Heizlast'!$B$20))</f>
        <v>3.6335394337693936</v>
      </c>
      <c r="E151">
        <v>11.107806167897699</v>
      </c>
      <c r="F151">
        <v>16.803299522492701</v>
      </c>
      <c r="G151">
        <f>IF(E151&lt;'Planungstool Heizlast'!$B$8,'Planungstool Heizlast'!$B$21,IF(E151&gt;15,'Planungstool Heizlast'!$B$20,'Planungstool Heizlast'!$B$19/(15-'Planungstool Heizlast'!$B$8)*(15-Leistungsdaten!E151)+'Planungstool Heizlast'!$B$20))</f>
        <v>1.9763977255450174</v>
      </c>
      <c r="I151">
        <v>14.746487532407601</v>
      </c>
      <c r="J151">
        <v>24.206480324252201</v>
      </c>
      <c r="K151">
        <f>IF(I151&lt;'Planungstool Heizlast'!$B$8,'Planungstool Heizlast'!$B$21,IF(I151&gt;15,'Planungstool Heizlast'!$B$20,'Planungstool Heizlast'!$B$19/(15-'Planungstool Heizlast'!$B$8)*(15-Leistungsdaten!I151)+'Planungstool Heizlast'!$B$20))</f>
        <v>0.63611300902451784</v>
      </c>
      <c r="M151">
        <v>15.9588105663939</v>
      </c>
      <c r="N151">
        <v>38.203658239136203</v>
      </c>
      <c r="O151">
        <f>IF(M151&lt;'Planungstool Heizlast'!$B$8,'Planungstool Heizlast'!$B$21,IF(M151&gt;15,'Planungstool Heizlast'!$B$20,'Planungstool Heizlast'!$B$19/(15-'Planungstool Heizlast'!$B$8)*(15-Leistungsdaten!M151)+'Planungstool Heizlast'!$B$20))</f>
        <v>0.5427333333333334</v>
      </c>
      <c r="Q151" s="1">
        <f>IF('Planungstool Heizlast'!$B$4="EU13L",Leistungsdaten!E151,IF('Planungstool Heizlast'!$B$4="EU08L",A151,IF('Planungstool Heizlast'!$B$4="EU15L",I151,IF('Planungstool Heizlast'!$B$4="EU20L",M151,""))))</f>
        <v>14.746487532407601</v>
      </c>
      <c r="R151" s="1">
        <f>IF(OR('Planungstool Heizlast'!$B$9="Fußbodenheizung 35°C",'Planungstool Heizlast'!$B$9="Niedertemperaturheizkörper 45°C"),IF('Planungstool Heizlast'!$B$4="EU13L",Leistungsdaten!F151,IF('Planungstool Heizlast'!$B$4="EU08L",Leistungsdaten!B151,IF('Planungstool Heizlast'!$B$4="EU15L",J151,IF('Planungstool Heizlast'!$B$4="EU20L",N151,"")))),IF('Planungstool Heizlast'!$B$4="EU13L",Leistungsdaten!F151,IF('Planungstool Heizlast'!$B$4="EU08L",Leistungsdaten!B151,IF('Planungstool Heizlast'!$B$4="EU15L",J151,IF('Planungstool Heizlast'!$B$4="EU20L",N151,""))))*0.9)*'Planungstool Heizlast'!$B$5</f>
        <v>24.206480324252201</v>
      </c>
      <c r="S151" s="1">
        <f>IF('Planungstool Heizlast'!$B$4="EU13L",Leistungsdaten!G151,IF('Planungstool Heizlast'!$B$4="EU08L",Leistungsdaten!C151,IF('Planungstool Heizlast'!$B$4="EU15L",K151,IF('Planungstool Heizlast'!$B$4="EU20L",O151,""))))*$B$256</f>
        <v>0.63611300902451784</v>
      </c>
      <c r="T151" s="1">
        <f t="shared" si="3"/>
        <v>23.570367315227685</v>
      </c>
    </row>
    <row r="152" spans="1:20" x14ac:dyDescent="0.3">
      <c r="A152">
        <v>6.8405241916484298</v>
      </c>
      <c r="B152">
        <v>10.8546137073425</v>
      </c>
      <c r="C152">
        <f>IF(A152&lt;'Planungstool Heizlast'!$B$8,'Planungstool Heizlast'!$B$21,IF(A152&gt;15,'Planungstool Heizlast'!$B$20,'Planungstool Heizlast'!$B$19/(15-'Planungstool Heizlast'!$B$8)*(15-Leistungsdaten!A152)+'Planungstool Heizlast'!$B$20))</f>
        <v>3.5482234065828067</v>
      </c>
      <c r="E152">
        <v>11.317241892729299</v>
      </c>
      <c r="F152">
        <v>16.807057314696799</v>
      </c>
      <c r="G152">
        <f>IF(E152&lt;'Planungstool Heizlast'!$B$8,'Planungstool Heizlast'!$B$21,IF(E152&gt;15,'Planungstool Heizlast'!$B$20,'Planungstool Heizlast'!$B$19/(15-'Planungstool Heizlast'!$B$8)*(15-Leistungsdaten!E152)+'Planungstool Heizlast'!$B$20))</f>
        <v>1.8992534326088331</v>
      </c>
      <c r="I152">
        <v>14.987299398364</v>
      </c>
      <c r="J152">
        <v>24.28804608758</v>
      </c>
      <c r="K152">
        <f>IF(I152&lt;'Planungstool Heizlast'!$B$8,'Planungstool Heizlast'!$B$21,IF(I152&gt;15,'Planungstool Heizlast'!$B$20,'Planungstool Heizlast'!$B$19/(15-'Planungstool Heizlast'!$B$8)*(15-Leistungsdaten!I152)+'Planungstool Heizlast'!$B$20))</f>
        <v>0.54741151769687113</v>
      </c>
      <c r="M152">
        <v>16.2311312889255</v>
      </c>
      <c r="N152">
        <v>38.411798101194002</v>
      </c>
      <c r="O152">
        <f>IF(M152&lt;'Planungstool Heizlast'!$B$8,'Planungstool Heizlast'!$B$21,IF(M152&gt;15,'Planungstool Heizlast'!$B$20,'Planungstool Heizlast'!$B$19/(15-'Planungstool Heizlast'!$B$8)*(15-Leistungsdaten!M152)+'Planungstool Heizlast'!$B$20))</f>
        <v>0.5427333333333334</v>
      </c>
      <c r="Q152" s="1">
        <f>IF('Planungstool Heizlast'!$B$4="EU13L",Leistungsdaten!E152,IF('Planungstool Heizlast'!$B$4="EU08L",A152,IF('Planungstool Heizlast'!$B$4="EU15L",I152,IF('Planungstool Heizlast'!$B$4="EU20L",M152,""))))</f>
        <v>14.987299398364</v>
      </c>
      <c r="R152" s="1">
        <f>IF(OR('Planungstool Heizlast'!$B$9="Fußbodenheizung 35°C",'Planungstool Heizlast'!$B$9="Niedertemperaturheizkörper 45°C"),IF('Planungstool Heizlast'!$B$4="EU13L",Leistungsdaten!F152,IF('Planungstool Heizlast'!$B$4="EU08L",Leistungsdaten!B152,IF('Planungstool Heizlast'!$B$4="EU15L",J152,IF('Planungstool Heizlast'!$B$4="EU20L",N152,"")))),IF('Planungstool Heizlast'!$B$4="EU13L",Leistungsdaten!F152,IF('Planungstool Heizlast'!$B$4="EU08L",Leistungsdaten!B152,IF('Planungstool Heizlast'!$B$4="EU15L",J152,IF('Planungstool Heizlast'!$B$4="EU20L",N152,""))))*0.9)*'Planungstool Heizlast'!$B$5</f>
        <v>24.28804608758</v>
      </c>
      <c r="S152" s="1">
        <f>IF('Planungstool Heizlast'!$B$4="EU13L",Leistungsdaten!G152,IF('Planungstool Heizlast'!$B$4="EU08L",Leistungsdaten!C152,IF('Planungstool Heizlast'!$B$4="EU15L",K152,IF('Planungstool Heizlast'!$B$4="EU20L",O152,""))))*$B$256</f>
        <v>0.54741151769687113</v>
      </c>
      <c r="T152" s="1">
        <f t="shared" si="3"/>
        <v>23.740634569883127</v>
      </c>
    </row>
    <row r="153" spans="1:20" x14ac:dyDescent="0.3">
      <c r="A153">
        <v>7.05291699423762</v>
      </c>
      <c r="B153">
        <v>10.865599877528799</v>
      </c>
      <c r="C153">
        <f>IF(A153&lt;'Planungstool Heizlast'!$B$8,'Planungstool Heizlast'!$B$21,IF(A153&gt;15,'Planungstool Heizlast'!$B$20,'Planungstool Heizlast'!$B$19/(15-'Planungstool Heizlast'!$B$8)*(15-Leistungsdaten!A153)+'Planungstool Heizlast'!$B$20))</f>
        <v>3.4699898932046467</v>
      </c>
      <c r="E153">
        <v>11.526433470895499</v>
      </c>
      <c r="F153">
        <v>16.810366097789199</v>
      </c>
      <c r="G153">
        <f>IF(E153&lt;'Planungstool Heizlast'!$B$8,'Planungstool Heizlast'!$B$21,IF(E153&gt;15,'Planungstool Heizlast'!$B$20,'Planungstool Heizlast'!$B$19/(15-'Planungstool Heizlast'!$B$8)*(15-Leistungsdaten!E153)+'Planungstool Heizlast'!$B$20))</f>
        <v>1.8221990695157553</v>
      </c>
      <c r="I153">
        <v>15.2280863661029</v>
      </c>
      <c r="J153">
        <v>24.369559768983599</v>
      </c>
      <c r="K153">
        <f>IF(I153&lt;'Planungstool Heizlast'!$B$8,'Planungstool Heizlast'!$B$21,IF(I153&gt;15,'Planungstool Heizlast'!$B$20,'Planungstool Heizlast'!$B$19/(15-'Planungstool Heizlast'!$B$8)*(15-Leistungsdaten!I153)+'Planungstool Heizlast'!$B$20))</f>
        <v>0.5427333333333334</v>
      </c>
      <c r="M153">
        <v>16.5037619681347</v>
      </c>
      <c r="N153">
        <v>38.6207708664762</v>
      </c>
      <c r="O153">
        <f>IF(M153&lt;'Planungstool Heizlast'!$B$8,'Planungstool Heizlast'!$B$21,IF(M153&gt;15,'Planungstool Heizlast'!$B$20,'Planungstool Heizlast'!$B$19/(15-'Planungstool Heizlast'!$B$8)*(15-Leistungsdaten!M153)+'Planungstool Heizlast'!$B$20))</f>
        <v>0.5427333333333334</v>
      </c>
      <c r="Q153" s="1">
        <f>IF('Planungstool Heizlast'!$B$4="EU13L",Leistungsdaten!E153,IF('Planungstool Heizlast'!$B$4="EU08L",A153,IF('Planungstool Heizlast'!$B$4="EU15L",I153,IF('Planungstool Heizlast'!$B$4="EU20L",M153,""))))</f>
        <v>15.2280863661029</v>
      </c>
      <c r="R153" s="1">
        <f>IF(OR('Planungstool Heizlast'!$B$9="Fußbodenheizung 35°C",'Planungstool Heizlast'!$B$9="Niedertemperaturheizkörper 45°C"),IF('Planungstool Heizlast'!$B$4="EU13L",Leistungsdaten!F153,IF('Planungstool Heizlast'!$B$4="EU08L",Leistungsdaten!B153,IF('Planungstool Heizlast'!$B$4="EU15L",J153,IF('Planungstool Heizlast'!$B$4="EU20L",N153,"")))),IF('Planungstool Heizlast'!$B$4="EU13L",Leistungsdaten!F153,IF('Planungstool Heizlast'!$B$4="EU08L",Leistungsdaten!B153,IF('Planungstool Heizlast'!$B$4="EU15L",J153,IF('Planungstool Heizlast'!$B$4="EU20L",N153,""))))*0.9)*'Planungstool Heizlast'!$B$5</f>
        <v>24.369559768983599</v>
      </c>
      <c r="S153" s="1">
        <f>IF('Planungstool Heizlast'!$B$4="EU13L",Leistungsdaten!G153,IF('Planungstool Heizlast'!$B$4="EU08L",Leistungsdaten!C153,IF('Planungstool Heizlast'!$B$4="EU15L",K153,IF('Planungstool Heizlast'!$B$4="EU20L",O153,""))))*$B$256</f>
        <v>0.5427333333333334</v>
      </c>
      <c r="T153" s="1">
        <f t="shared" si="3"/>
        <v>23.826826435650265</v>
      </c>
    </row>
    <row r="154" spans="1:20" x14ac:dyDescent="0.3">
      <c r="A154">
        <v>7.2650890016906402</v>
      </c>
      <c r="B154">
        <v>10.876233434859101</v>
      </c>
      <c r="C154">
        <f>IF(A154&lt;'Planungstool Heizlast'!$B$8,'Planungstool Heizlast'!$B$21,IF(A154&gt;15,'Planungstool Heizlast'!$B$20,'Planungstool Heizlast'!$B$19/(15-'Planungstool Heizlast'!$B$8)*(15-Leistungsdaten!A154)+'Planungstool Heizlast'!$B$20))</f>
        <v>3.391837708285026</v>
      </c>
      <c r="E154">
        <v>11.735379624909999</v>
      </c>
      <c r="F154">
        <v>16.813224788408601</v>
      </c>
      <c r="G154">
        <f>IF(E154&lt;'Planungstool Heizlast'!$B$8,'Planungstool Heizlast'!$B$21,IF(E154&gt;15,'Planungstool Heizlast'!$B$20,'Planungstool Heizlast'!$B$19/(15-'Planungstool Heizlast'!$B$8)*(15-Leistungsdaten!E154)+'Planungstool Heizlast'!$B$20))</f>
        <v>1.7452351068195897</v>
      </c>
      <c r="I154">
        <v>15.468846853984401</v>
      </c>
      <c r="J154">
        <v>24.4510183364075</v>
      </c>
      <c r="K154">
        <f>IF(I154&lt;'Planungstool Heizlast'!$B$8,'Planungstool Heizlast'!$B$21,IF(I154&gt;15,'Planungstool Heizlast'!$B$20,'Planungstool Heizlast'!$B$19/(15-'Planungstool Heizlast'!$B$8)*(15-Leistungsdaten!I154)+'Planungstool Heizlast'!$B$20))</f>
        <v>0.5427333333333334</v>
      </c>
      <c r="M154">
        <v>16.776703055119601</v>
      </c>
      <c r="N154">
        <v>38.830577831300999</v>
      </c>
      <c r="O154">
        <f>IF(M154&lt;'Planungstool Heizlast'!$B$8,'Planungstool Heizlast'!$B$21,IF(M154&gt;15,'Planungstool Heizlast'!$B$20,'Planungstool Heizlast'!$B$19/(15-'Planungstool Heizlast'!$B$8)*(15-Leistungsdaten!M154)+'Planungstool Heizlast'!$B$20))</f>
        <v>0.5427333333333334</v>
      </c>
      <c r="Q154" s="1">
        <f>IF('Planungstool Heizlast'!$B$4="EU13L",Leistungsdaten!E154,IF('Planungstool Heizlast'!$B$4="EU08L",A154,IF('Planungstool Heizlast'!$B$4="EU15L",I154,IF('Planungstool Heizlast'!$B$4="EU20L",M154,""))))</f>
        <v>15.468846853984401</v>
      </c>
      <c r="R154" s="1">
        <f>IF(OR('Planungstool Heizlast'!$B$9="Fußbodenheizung 35°C",'Planungstool Heizlast'!$B$9="Niedertemperaturheizkörper 45°C"),IF('Planungstool Heizlast'!$B$4="EU13L",Leistungsdaten!F154,IF('Planungstool Heizlast'!$B$4="EU08L",Leistungsdaten!B154,IF('Planungstool Heizlast'!$B$4="EU15L",J154,IF('Planungstool Heizlast'!$B$4="EU20L",N154,"")))),IF('Planungstool Heizlast'!$B$4="EU13L",Leistungsdaten!F154,IF('Planungstool Heizlast'!$B$4="EU08L",Leistungsdaten!B154,IF('Planungstool Heizlast'!$B$4="EU15L",J154,IF('Planungstool Heizlast'!$B$4="EU20L",N154,""))))*0.9)*'Planungstool Heizlast'!$B$5</f>
        <v>24.4510183364075</v>
      </c>
      <c r="S154" s="1">
        <f>IF('Planungstool Heizlast'!$B$4="EU13L",Leistungsdaten!G154,IF('Planungstool Heizlast'!$B$4="EU08L",Leistungsdaten!C154,IF('Planungstool Heizlast'!$B$4="EU15L",K154,IF('Planungstool Heizlast'!$B$4="EU20L",O154,""))))*$B$256</f>
        <v>0.5427333333333334</v>
      </c>
      <c r="T154" s="1">
        <f t="shared" si="3"/>
        <v>23.908285003074166</v>
      </c>
    </row>
    <row r="155" spans="1:20" x14ac:dyDescent="0.3">
      <c r="A155">
        <v>7.4770390701062404</v>
      </c>
      <c r="B155">
        <v>10.8865130544204</v>
      </c>
      <c r="C155">
        <f>IF(A155&lt;'Planungstool Heizlast'!$B$8,'Planungstool Heizlast'!$B$21,IF(A155&gt;15,'Planungstool Heizlast'!$B$20,'Planungstool Heizlast'!$B$19/(15-'Planungstool Heizlast'!$B$8)*(15-Leistungsdaten!A155)+'Planungstool Heizlast'!$B$20))</f>
        <v>3.3137672731725618</v>
      </c>
      <c r="E155">
        <v>11.9440790966542</v>
      </c>
      <c r="F155">
        <v>16.815632332577401</v>
      </c>
      <c r="G155">
        <f>IF(E155&lt;'Planungstool Heizlast'!$B$8,'Planungstool Heizlast'!$B$21,IF(E155&gt;15,'Planungstool Heizlast'!$B$20,'Planungstool Heizlast'!$B$19/(15-'Planungstool Heizlast'!$B$8)*(15-Leistungsdaten!E155)+'Planungstool Heizlast'!$B$20))</f>
        <v>1.6683620079401753</v>
      </c>
      <c r="I155">
        <v>15.7095792733545</v>
      </c>
      <c r="J155">
        <v>24.532418744349101</v>
      </c>
      <c r="K155">
        <f>IF(I155&lt;'Planungstool Heizlast'!$B$8,'Planungstool Heizlast'!$B$21,IF(I155&gt;15,'Planungstool Heizlast'!$B$20,'Planungstool Heizlast'!$B$19/(15-'Planungstool Heizlast'!$B$8)*(15-Leistungsdaten!I155)+'Planungstool Heizlast'!$B$20))</f>
        <v>0.5427333333333334</v>
      </c>
      <c r="M155">
        <v>17.0499550009777</v>
      </c>
      <c r="N155">
        <v>39.041220291986399</v>
      </c>
      <c r="O155">
        <f>IF(M155&lt;'Planungstool Heizlast'!$B$8,'Planungstool Heizlast'!$B$21,IF(M155&gt;15,'Planungstool Heizlast'!$B$20,'Planungstool Heizlast'!$B$19/(15-'Planungstool Heizlast'!$B$8)*(15-Leistungsdaten!M155)+'Planungstool Heizlast'!$B$20))</f>
        <v>0.5427333333333334</v>
      </c>
      <c r="Q155" s="1">
        <f>IF('Planungstool Heizlast'!$B$4="EU13L",Leistungsdaten!E155,IF('Planungstool Heizlast'!$B$4="EU08L",A155,IF('Planungstool Heizlast'!$B$4="EU15L",I155,IF('Planungstool Heizlast'!$B$4="EU20L",M155,""))))</f>
        <v>15.7095792733545</v>
      </c>
      <c r="R155" s="1">
        <f>IF(OR('Planungstool Heizlast'!$B$9="Fußbodenheizung 35°C",'Planungstool Heizlast'!$B$9="Niedertemperaturheizkörper 45°C"),IF('Planungstool Heizlast'!$B$4="EU13L",Leistungsdaten!F155,IF('Planungstool Heizlast'!$B$4="EU08L",Leistungsdaten!B155,IF('Planungstool Heizlast'!$B$4="EU15L",J155,IF('Planungstool Heizlast'!$B$4="EU20L",N155,"")))),IF('Planungstool Heizlast'!$B$4="EU13L",Leistungsdaten!F155,IF('Planungstool Heizlast'!$B$4="EU08L",Leistungsdaten!B155,IF('Planungstool Heizlast'!$B$4="EU15L",J155,IF('Planungstool Heizlast'!$B$4="EU20L",N155,""))))*0.9)*'Planungstool Heizlast'!$B$5</f>
        <v>24.532418744349101</v>
      </c>
      <c r="S155" s="1">
        <f>IF('Planungstool Heizlast'!$B$4="EU13L",Leistungsdaten!G155,IF('Planungstool Heizlast'!$B$4="EU08L",Leistungsdaten!C155,IF('Planungstool Heizlast'!$B$4="EU15L",K155,IF('Planungstool Heizlast'!$B$4="EU20L",O155,""))))*$B$256</f>
        <v>0.5427333333333334</v>
      </c>
      <c r="T155" s="1">
        <f t="shared" si="3"/>
        <v>23.989685411015767</v>
      </c>
    </row>
    <row r="156" spans="1:20" x14ac:dyDescent="0.3">
      <c r="A156">
        <v>7.6691377306825004</v>
      </c>
      <c r="B156">
        <v>10.8582742419203</v>
      </c>
      <c r="C156">
        <f>IF(A156&lt;'Planungstool Heizlast'!$B$8,'Planungstool Heizlast'!$B$21,IF(A156&gt;15,'Planungstool Heizlast'!$B$20,'Planungstool Heizlast'!$B$19/(15-'Planungstool Heizlast'!$B$8)*(15-Leistungsdaten!A156)+'Planungstool Heizlast'!$B$20))</f>
        <v>3.2430089755800218</v>
      </c>
      <c r="E156">
        <v>12.152530647381299</v>
      </c>
      <c r="F156">
        <v>16.8175877057087</v>
      </c>
      <c r="G156">
        <f>IF(E156&lt;'Planungstool Heizlast'!$B$8,'Planungstool Heizlast'!$B$21,IF(E156&gt;15,'Planungstool Heizlast'!$B$20,'Planungstool Heizlast'!$B$19/(15-'Planungstool Heizlast'!$B$8)*(15-Leistungsdaten!E156)+'Planungstool Heizlast'!$B$20))</f>
        <v>1.591580229161873</v>
      </c>
      <c r="I156">
        <v>15.9502820285448</v>
      </c>
      <c r="J156">
        <v>24.613757933859301</v>
      </c>
      <c r="K156">
        <f>IF(I156&lt;'Planungstool Heizlast'!$B$8,'Planungstool Heizlast'!$B$21,IF(I156&gt;15,'Planungstool Heizlast'!$B$20,'Planungstool Heizlast'!$B$19/(15-'Planungstool Heizlast'!$B$8)*(15-Leistungsdaten!I156)+'Planungstool Heizlast'!$B$20))</f>
        <v>0.5427333333333334</v>
      </c>
      <c r="M156">
        <v>17.323518256807098</v>
      </c>
      <c r="N156">
        <v>39.252699544850699</v>
      </c>
      <c r="O156">
        <f>IF(M156&lt;'Planungstool Heizlast'!$B$8,'Planungstool Heizlast'!$B$21,IF(M156&gt;15,'Planungstool Heizlast'!$B$20,'Planungstool Heizlast'!$B$19/(15-'Planungstool Heizlast'!$B$8)*(15-Leistungsdaten!M156)+'Planungstool Heizlast'!$B$20))</f>
        <v>0.5427333333333334</v>
      </c>
      <c r="Q156" s="1">
        <f>IF('Planungstool Heizlast'!$B$4="EU13L",Leistungsdaten!E156,IF('Planungstool Heizlast'!$B$4="EU08L",A156,IF('Planungstool Heizlast'!$B$4="EU15L",I156,IF('Planungstool Heizlast'!$B$4="EU20L",M156,""))))</f>
        <v>15.9502820285448</v>
      </c>
      <c r="R156" s="1">
        <f>IF(OR('Planungstool Heizlast'!$B$9="Fußbodenheizung 35°C",'Planungstool Heizlast'!$B$9="Niedertemperaturheizkörper 45°C"),IF('Planungstool Heizlast'!$B$4="EU13L",Leistungsdaten!F156,IF('Planungstool Heizlast'!$B$4="EU08L",Leistungsdaten!B156,IF('Planungstool Heizlast'!$B$4="EU15L",J156,IF('Planungstool Heizlast'!$B$4="EU20L",N156,"")))),IF('Planungstool Heizlast'!$B$4="EU13L",Leistungsdaten!F156,IF('Planungstool Heizlast'!$B$4="EU08L",Leistungsdaten!B156,IF('Planungstool Heizlast'!$B$4="EU15L",J156,IF('Planungstool Heizlast'!$B$4="EU20L",N156,""))))*0.9)*'Planungstool Heizlast'!$B$5</f>
        <v>24.613757933859301</v>
      </c>
      <c r="S156" s="1">
        <f>IF('Planungstool Heizlast'!$B$4="EU13L",Leistungsdaten!G156,IF('Planungstool Heizlast'!$B$4="EU08L",Leistungsdaten!C156,IF('Planungstool Heizlast'!$B$4="EU15L",K156,IF('Planungstool Heizlast'!$B$4="EU20L",O156,""))))*$B$256</f>
        <v>0.5427333333333334</v>
      </c>
      <c r="T156" s="1">
        <f t="shared" si="3"/>
        <v>24.071024600525966</v>
      </c>
    </row>
    <row r="157" spans="1:20" x14ac:dyDescent="0.3">
      <c r="A157">
        <v>7.9002689079437403</v>
      </c>
      <c r="B157">
        <v>10.9060053227771</v>
      </c>
      <c r="C157">
        <f>IF(A157&lt;'Planungstool Heizlast'!$B$8,'Planungstool Heizlast'!$B$21,IF(A157&gt;15,'Planungstool Heizlast'!$B$20,'Planungstool Heizlast'!$B$19/(15-'Planungstool Heizlast'!$B$8)*(15-Leistungsdaten!A157)+'Planungstool Heizlast'!$B$20))</f>
        <v>3.1578733032411073</v>
      </c>
      <c r="E157">
        <v>12.360733057721299</v>
      </c>
      <c r="F157">
        <v>16.819089912612899</v>
      </c>
      <c r="G157">
        <f>IF(E157&lt;'Planungstool Heizlast'!$B$8,'Planungstool Heizlast'!$B$21,IF(E157&gt;15,'Planungstool Heizlast'!$B$20,'Planungstool Heizlast'!$B$19/(15-'Planungstool Heizlast'!$B$8)*(15-Leistungsdaten!E157)+'Planungstool Heizlast'!$B$20))</f>
        <v>1.5148902196317264</v>
      </c>
      <c r="I157">
        <v>16.190953516872501</v>
      </c>
      <c r="J157">
        <v>24.695032832542399</v>
      </c>
      <c r="K157">
        <f>IF(I157&lt;'Planungstool Heizlast'!$B$8,'Planungstool Heizlast'!$B$21,IF(I157&gt;15,'Planungstool Heizlast'!$B$20,'Planungstool Heizlast'!$B$19/(15-'Planungstool Heizlast'!$B$8)*(15-Leistungsdaten!I157)+'Planungstool Heizlast'!$B$20))</f>
        <v>0.5427333333333334</v>
      </c>
      <c r="M157">
        <v>17.5973932737054</v>
      </c>
      <c r="N157">
        <v>39.465016886211998</v>
      </c>
      <c r="O157">
        <f>IF(M157&lt;'Planungstool Heizlast'!$B$8,'Planungstool Heizlast'!$B$21,IF(M157&gt;15,'Planungstool Heizlast'!$B$20,'Planungstool Heizlast'!$B$19/(15-'Planungstool Heizlast'!$B$8)*(15-Leistungsdaten!M157)+'Planungstool Heizlast'!$B$20))</f>
        <v>0.5427333333333334</v>
      </c>
      <c r="Q157" s="1">
        <f>IF('Planungstool Heizlast'!$B$4="EU13L",Leistungsdaten!E157,IF('Planungstool Heizlast'!$B$4="EU08L",A157,IF('Planungstool Heizlast'!$B$4="EU15L",I157,IF('Planungstool Heizlast'!$B$4="EU20L",M157,""))))</f>
        <v>16.190953516872501</v>
      </c>
      <c r="R157" s="1">
        <f>IF(OR('Planungstool Heizlast'!$B$9="Fußbodenheizung 35°C",'Planungstool Heizlast'!$B$9="Niedertemperaturheizkörper 45°C"),IF('Planungstool Heizlast'!$B$4="EU13L",Leistungsdaten!F157,IF('Planungstool Heizlast'!$B$4="EU08L",Leistungsdaten!B157,IF('Planungstool Heizlast'!$B$4="EU15L",J157,IF('Planungstool Heizlast'!$B$4="EU20L",N157,"")))),IF('Planungstool Heizlast'!$B$4="EU13L",Leistungsdaten!F157,IF('Planungstool Heizlast'!$B$4="EU08L",Leistungsdaten!B157,IF('Planungstool Heizlast'!$B$4="EU15L",J157,IF('Planungstool Heizlast'!$B$4="EU20L",N157,""))))*0.9)*'Planungstool Heizlast'!$B$5</f>
        <v>24.695032832542399</v>
      </c>
      <c r="S157" s="1">
        <f>IF('Planungstool Heizlast'!$B$4="EU13L",Leistungsdaten!G157,IF('Planungstool Heizlast'!$B$4="EU08L",Leistungsdaten!C157,IF('Planungstool Heizlast'!$B$4="EU15L",K157,IF('Planungstool Heizlast'!$B$4="EU20L",O157,""))))*$B$256</f>
        <v>0.5427333333333334</v>
      </c>
      <c r="T157" s="1">
        <f t="shared" si="3"/>
        <v>24.152299499209064</v>
      </c>
    </row>
    <row r="158" spans="1:20" x14ac:dyDescent="0.3">
      <c r="A158">
        <v>8.1115464833617192</v>
      </c>
      <c r="B158">
        <v>10.9152154640541</v>
      </c>
      <c r="C158">
        <f>IF(A158&lt;'Planungstool Heizlast'!$B$8,'Planungstool Heizlast'!$B$21,IF(A158&gt;15,'Planungstool Heizlast'!$B$20,'Planungstool Heizlast'!$B$19/(15-'Planungstool Heizlast'!$B$8)*(15-Leistungsdaten!A158)+'Planungstool Heizlast'!$B$20))</f>
        <v>3.0800505765692527</v>
      </c>
      <c r="E158">
        <v>12.5686851276851</v>
      </c>
      <c r="F158">
        <v>16.820137987504602</v>
      </c>
      <c r="G158">
        <f>IF(E158&lt;'Planungstool Heizlast'!$B$8,'Planungstool Heizlast'!$B$21,IF(E158&gt;15,'Planungstool Heizlast'!$B$20,'Planungstool Heizlast'!$B$19/(15-'Planungstool Heizlast'!$B$8)*(15-Leistungsdaten!E158)+'Planungstool Heizlast'!$B$20))</f>
        <v>1.4382924213579487</v>
      </c>
      <c r="I158">
        <v>16.431592128640698</v>
      </c>
      <c r="J158">
        <v>24.776240354555799</v>
      </c>
      <c r="K158">
        <f>IF(I158&lt;'Planungstool Heizlast'!$B$8,'Planungstool Heizlast'!$B$21,IF(I158&gt;15,'Planungstool Heizlast'!$B$20,'Planungstool Heizlast'!$B$19/(15-'Planungstool Heizlast'!$B$8)*(15-Leistungsdaten!I158)+'Planungstool Heizlast'!$B$20))</f>
        <v>0.5427333333333334</v>
      </c>
      <c r="M158">
        <v>17.871580502770499</v>
      </c>
      <c r="N158">
        <v>39.678173612388399</v>
      </c>
      <c r="O158">
        <f>IF(M158&lt;'Planungstool Heizlast'!$B$8,'Planungstool Heizlast'!$B$21,IF(M158&gt;15,'Planungstool Heizlast'!$B$20,'Planungstool Heizlast'!$B$19/(15-'Planungstool Heizlast'!$B$8)*(15-Leistungsdaten!M158)+'Planungstool Heizlast'!$B$20))</f>
        <v>0.5427333333333334</v>
      </c>
      <c r="Q158" s="1">
        <f>IF('Planungstool Heizlast'!$B$4="EU13L",Leistungsdaten!E158,IF('Planungstool Heizlast'!$B$4="EU08L",A158,IF('Planungstool Heizlast'!$B$4="EU15L",I158,IF('Planungstool Heizlast'!$B$4="EU20L",M158,""))))</f>
        <v>16.431592128640698</v>
      </c>
      <c r="R158" s="1">
        <f>IF(OR('Planungstool Heizlast'!$B$9="Fußbodenheizung 35°C",'Planungstool Heizlast'!$B$9="Niedertemperaturheizkörper 45°C"),IF('Planungstool Heizlast'!$B$4="EU13L",Leistungsdaten!F158,IF('Planungstool Heizlast'!$B$4="EU08L",Leistungsdaten!B158,IF('Planungstool Heizlast'!$B$4="EU15L",J158,IF('Planungstool Heizlast'!$B$4="EU20L",N158,"")))),IF('Planungstool Heizlast'!$B$4="EU13L",Leistungsdaten!F158,IF('Planungstool Heizlast'!$B$4="EU08L",Leistungsdaten!B158,IF('Planungstool Heizlast'!$B$4="EU15L",J158,IF('Planungstool Heizlast'!$B$4="EU20L",N158,""))))*0.9)*'Planungstool Heizlast'!$B$5</f>
        <v>24.776240354555799</v>
      </c>
      <c r="S158" s="1">
        <f>IF('Planungstool Heizlast'!$B$4="EU13L",Leistungsdaten!G158,IF('Planungstool Heizlast'!$B$4="EU08L",Leistungsdaten!C158,IF('Planungstool Heizlast'!$B$4="EU15L",K158,IF('Planungstool Heizlast'!$B$4="EU20L",O158,""))))*$B$256</f>
        <v>0.5427333333333334</v>
      </c>
      <c r="T158" s="1">
        <f t="shared" si="3"/>
        <v>24.233507021222465</v>
      </c>
    </row>
    <row r="159" spans="1:20" x14ac:dyDescent="0.3">
      <c r="A159">
        <v>8.3225977317849296</v>
      </c>
      <c r="B159">
        <v>10.924066652601599</v>
      </c>
      <c r="C159">
        <f>IF(A159&lt;'Planungstool Heizlast'!$B$8,'Planungstool Heizlast'!$B$21,IF(A159&gt;15,'Planungstool Heizlast'!$B$20,'Planungstool Heizlast'!$B$19/(15-'Planungstool Heizlast'!$B$8)*(15-Leistungsdaten!A159)+'Planungstool Heizlast'!$B$20))</f>
        <v>3.0023112159802281</v>
      </c>
      <c r="E159">
        <v>12.7763856766693</v>
      </c>
      <c r="F159">
        <v>16.820730994009999</v>
      </c>
      <c r="G159">
        <f>IF(E159&lt;'Planungstool Heizlast'!$B$8,'Planungstool Heizlast'!$B$21,IF(E159&gt;15,'Planungstool Heizlast'!$B$20,'Planungstool Heizlast'!$B$19/(15-'Planungstool Heizlast'!$B$8)*(15-Leistungsdaten!E159)+'Planungstool Heizlast'!$B$20))</f>
        <v>1.3617872692081574</v>
      </c>
      <c r="I159">
        <v>16.672196247137901</v>
      </c>
      <c r="J159">
        <v>24.857377400610201</v>
      </c>
      <c r="K159">
        <f>IF(I159&lt;'Planungstool Heizlast'!$B$8,'Planungstool Heizlast'!$B$21,IF(I159&gt;15,'Planungstool Heizlast'!$B$20,'Planungstool Heizlast'!$B$19/(15-'Planungstool Heizlast'!$B$8)*(15-Leistungsdaten!I159)+'Planungstool Heizlast'!$B$20))</f>
        <v>0.5427333333333334</v>
      </c>
      <c r="M159">
        <v>18.1460803951001</v>
      </c>
      <c r="N159">
        <v>39.892171019697997</v>
      </c>
      <c r="O159">
        <f>IF(M159&lt;'Planungstool Heizlast'!$B$8,'Planungstool Heizlast'!$B$21,IF(M159&gt;15,'Planungstool Heizlast'!$B$20,'Planungstool Heizlast'!$B$19/(15-'Planungstool Heizlast'!$B$8)*(15-Leistungsdaten!M159)+'Planungstool Heizlast'!$B$20))</f>
        <v>0.5427333333333334</v>
      </c>
      <c r="Q159" s="1">
        <f>IF('Planungstool Heizlast'!$B$4="EU13L",Leistungsdaten!E159,IF('Planungstool Heizlast'!$B$4="EU08L",A159,IF('Planungstool Heizlast'!$B$4="EU15L",I159,IF('Planungstool Heizlast'!$B$4="EU20L",M159,""))))</f>
        <v>16.672196247137901</v>
      </c>
      <c r="R159" s="1">
        <f>IF(OR('Planungstool Heizlast'!$B$9="Fußbodenheizung 35°C",'Planungstool Heizlast'!$B$9="Niedertemperaturheizkörper 45°C"),IF('Planungstool Heizlast'!$B$4="EU13L",Leistungsdaten!F159,IF('Planungstool Heizlast'!$B$4="EU08L",Leistungsdaten!B159,IF('Planungstool Heizlast'!$B$4="EU15L",J159,IF('Planungstool Heizlast'!$B$4="EU20L",N159,"")))),IF('Planungstool Heizlast'!$B$4="EU13L",Leistungsdaten!F159,IF('Planungstool Heizlast'!$B$4="EU08L",Leistungsdaten!B159,IF('Planungstool Heizlast'!$B$4="EU15L",J159,IF('Planungstool Heizlast'!$B$4="EU20L",N159,""))))*0.9)*'Planungstool Heizlast'!$B$5</f>
        <v>24.857377400610201</v>
      </c>
      <c r="S159" s="1">
        <f>IF('Planungstool Heizlast'!$B$4="EU13L",Leistungsdaten!G159,IF('Planungstool Heizlast'!$B$4="EU08L",Leistungsdaten!C159,IF('Planungstool Heizlast'!$B$4="EU15L",K159,IF('Planungstool Heizlast'!$B$4="EU20L",O159,""))))*$B$256</f>
        <v>0.5427333333333334</v>
      </c>
      <c r="T159" s="1">
        <f t="shared" si="3"/>
        <v>24.314644067276866</v>
      </c>
    </row>
    <row r="160" spans="1:20" x14ac:dyDescent="0.3">
      <c r="A160">
        <v>8.5334216032621395</v>
      </c>
      <c r="B160">
        <v>10.932557706044101</v>
      </c>
      <c r="C160">
        <f>IF(A160&lt;'Planungstool Heizlast'!$B$8,'Planungstool Heizlast'!$B$21,IF(A160&gt;15,'Planungstool Heizlast'!$B$20,'Planungstool Heizlast'!$B$19/(15-'Planungstool Heizlast'!$B$8)*(15-Leistungsdaten!A160)+'Planungstool Heizlast'!$B$20))</f>
        <v>2.9246556082167694</v>
      </c>
      <c r="E160">
        <v>12.9838335434612</v>
      </c>
      <c r="F160">
        <v>16.820868025173699</v>
      </c>
      <c r="G160">
        <f>IF(E160&lt;'Planungstool Heizlast'!$B$8,'Planungstool Heizlast'!$B$21,IF(E160&gt;15,'Planungstool Heizlast'!$B$20,'Planungstool Heizlast'!$B$19/(15-'Planungstool Heizlast'!$B$8)*(15-Leistungsdaten!E160)+'Planungstool Heizlast'!$B$20))</f>
        <v>1.2853751909075299</v>
      </c>
      <c r="I160">
        <v>16.9127642486384</v>
      </c>
      <c r="J160">
        <v>24.938440857969901</v>
      </c>
      <c r="K160">
        <f>IF(I160&lt;'Planungstool Heizlast'!$B$8,'Planungstool Heizlast'!$B$21,IF(I160&gt;15,'Planungstool Heizlast'!$B$20,'Planungstool Heizlast'!$B$19/(15-'Planungstool Heizlast'!$B$8)*(15-Leistungsdaten!I160)+'Planungstool Heizlast'!$B$20))</f>
        <v>0.5427333333333334</v>
      </c>
      <c r="M160">
        <v>18.420893401792199</v>
      </c>
      <c r="N160">
        <v>40.107010404459103</v>
      </c>
      <c r="O160">
        <f>IF(M160&lt;'Planungstool Heizlast'!$B$8,'Planungstool Heizlast'!$B$21,IF(M160&gt;15,'Planungstool Heizlast'!$B$20,'Planungstool Heizlast'!$B$19/(15-'Planungstool Heizlast'!$B$8)*(15-Leistungsdaten!M160)+'Planungstool Heizlast'!$B$20))</f>
        <v>0.5427333333333334</v>
      </c>
      <c r="Q160" s="1">
        <f>IF('Planungstool Heizlast'!$B$4="EU13L",Leistungsdaten!E160,IF('Planungstool Heizlast'!$B$4="EU08L",A160,IF('Planungstool Heizlast'!$B$4="EU15L",I160,IF('Planungstool Heizlast'!$B$4="EU20L",M160,""))))</f>
        <v>16.9127642486384</v>
      </c>
      <c r="R160" s="1">
        <f>IF(OR('Planungstool Heizlast'!$B$9="Fußbodenheizung 35°C",'Planungstool Heizlast'!$B$9="Niedertemperaturheizkörper 45°C"),IF('Planungstool Heizlast'!$B$4="EU13L",Leistungsdaten!F160,IF('Planungstool Heizlast'!$B$4="EU08L",Leistungsdaten!B160,IF('Planungstool Heizlast'!$B$4="EU15L",J160,IF('Planungstool Heizlast'!$B$4="EU20L",N160,"")))),IF('Planungstool Heizlast'!$B$4="EU13L",Leistungsdaten!F160,IF('Planungstool Heizlast'!$B$4="EU08L",Leistungsdaten!B160,IF('Planungstool Heizlast'!$B$4="EU15L",J160,IF('Planungstool Heizlast'!$B$4="EU20L",N160,""))))*0.9)*'Planungstool Heizlast'!$B$5</f>
        <v>24.938440857969901</v>
      </c>
      <c r="S160" s="1">
        <f>IF('Planungstool Heizlast'!$B$4="EU13L",Leistungsdaten!G160,IF('Planungstool Heizlast'!$B$4="EU08L",Leistungsdaten!C160,IF('Planungstool Heizlast'!$B$4="EU15L",K160,IF('Planungstool Heizlast'!$B$4="EU20L",O160,""))))*$B$256</f>
        <v>0.5427333333333334</v>
      </c>
      <c r="T160" s="1">
        <f t="shared" si="3"/>
        <v>24.395707524636567</v>
      </c>
    </row>
    <row r="161" spans="1:20" x14ac:dyDescent="0.3">
      <c r="A161">
        <v>8.7440170667083805</v>
      </c>
      <c r="B161">
        <v>10.9406874706292</v>
      </c>
      <c r="C161">
        <f>IF(A161&lt;'Planungstool Heizlast'!$B$8,'Planungstool Heizlast'!$B$21,IF(A161&gt;15,'Planungstool Heizlast'!$B$20,'Planungstool Heizlast'!$B$19/(15-'Planungstool Heizlast'!$B$8)*(15-Leistungsdaten!A161)+'Planungstool Heizlast'!$B$20))</f>
        <v>2.8470841330723484</v>
      </c>
      <c r="E161">
        <v>13.191027586243701</v>
      </c>
      <c r="F161">
        <v>16.8205482034667</v>
      </c>
      <c r="G161">
        <f>IF(E161&lt;'Planungstool Heizlast'!$B$8,'Planungstool Heizlast'!$B$21,IF(E161&gt;15,'Planungstool Heizlast'!$B$20,'Planungstool Heizlast'!$B$19/(15-'Planungstool Heizlast'!$B$8)*(15-Leistungsdaten!E161)+'Planungstool Heizlast'!$B$20))</f>
        <v>1.209056607037001</v>
      </c>
      <c r="I161">
        <v>17.153294502402101</v>
      </c>
      <c r="J161">
        <v>25.0194276004522</v>
      </c>
      <c r="K161">
        <f>IF(I161&lt;'Planungstool Heizlast'!$B$8,'Planungstool Heizlast'!$B$21,IF(I161&gt;15,'Planungstool Heizlast'!$B$20,'Planungstool Heizlast'!$B$19/(15-'Planungstool Heizlast'!$B$8)*(15-Leistungsdaten!I161)+'Planungstool Heizlast'!$B$20))</f>
        <v>0.5427333333333334</v>
      </c>
      <c r="M161">
        <v>18.696019973944399</v>
      </c>
      <c r="N161">
        <v>40.3226930629897</v>
      </c>
      <c r="O161">
        <f>IF(M161&lt;'Planungstool Heizlast'!$B$8,'Planungstool Heizlast'!$B$21,IF(M161&gt;15,'Planungstool Heizlast'!$B$20,'Planungstool Heizlast'!$B$19/(15-'Planungstool Heizlast'!$B$8)*(15-Leistungsdaten!M161)+'Planungstool Heizlast'!$B$20))</f>
        <v>0.5427333333333334</v>
      </c>
      <c r="Q161" s="1">
        <f>IF('Planungstool Heizlast'!$B$4="EU13L",Leistungsdaten!E161,IF('Planungstool Heizlast'!$B$4="EU08L",A161,IF('Planungstool Heizlast'!$B$4="EU15L",I161,IF('Planungstool Heizlast'!$B$4="EU20L",M161,""))))</f>
        <v>17.153294502402101</v>
      </c>
      <c r="R161" s="1">
        <f>IF(OR('Planungstool Heizlast'!$B$9="Fußbodenheizung 35°C",'Planungstool Heizlast'!$B$9="Niedertemperaturheizkörper 45°C"),IF('Planungstool Heizlast'!$B$4="EU13L",Leistungsdaten!F161,IF('Planungstool Heizlast'!$B$4="EU08L",Leistungsdaten!B161,IF('Planungstool Heizlast'!$B$4="EU15L",J161,IF('Planungstool Heizlast'!$B$4="EU20L",N161,"")))),IF('Planungstool Heizlast'!$B$4="EU13L",Leistungsdaten!F161,IF('Planungstool Heizlast'!$B$4="EU08L",Leistungsdaten!B161,IF('Planungstool Heizlast'!$B$4="EU15L",J161,IF('Planungstool Heizlast'!$B$4="EU20L",N161,""))))*0.9)*'Planungstool Heizlast'!$B$5</f>
        <v>25.0194276004522</v>
      </c>
      <c r="S161" s="1">
        <f>IF('Planungstool Heizlast'!$B$4="EU13L",Leistungsdaten!G161,IF('Planungstool Heizlast'!$B$4="EU08L",Leistungsdaten!C161,IF('Planungstool Heizlast'!$B$4="EU15L",K161,IF('Planungstool Heizlast'!$B$4="EU20L",O161,""))))*$B$256</f>
        <v>0.5427333333333334</v>
      </c>
      <c r="T161" s="1">
        <f t="shared" si="3"/>
        <v>24.476694267118866</v>
      </c>
    </row>
    <row r="162" spans="1:20" x14ac:dyDescent="0.3">
      <c r="A162">
        <v>8.9543831099308004</v>
      </c>
      <c r="B162">
        <v>10.9484548212671</v>
      </c>
      <c r="C162">
        <f>IF(A162&lt;'Planungstool Heizlast'!$B$8,'Planungstool Heizlast'!$B$21,IF(A162&gt;15,'Planungstool Heizlast'!$B$20,'Planungstool Heizlast'!$B$19/(15-'Planungstool Heizlast'!$B$8)*(15-Leistungsdaten!A162)+'Planungstool Heizlast'!$B$20))</f>
        <v>2.7695971633816465</v>
      </c>
      <c r="E162">
        <v>13.3979666825997</v>
      </c>
      <c r="F162">
        <v>16.819770680793201</v>
      </c>
      <c r="G162">
        <f>IF(E162&lt;'Planungstool Heizlast'!$B$8,'Planungstool Heizlast'!$B$21,IF(E162&gt;15,'Planungstool Heizlast'!$B$20,'Planungstool Heizlast'!$B$19/(15-'Planungstool Heizlast'!$B$8)*(15-Leistungsdaten!E162)+'Planungstool Heizlast'!$B$20))</f>
        <v>1.132831931031641</v>
      </c>
      <c r="I162">
        <v>17.393785370674799</v>
      </c>
      <c r="J162">
        <v>25.100334488427901</v>
      </c>
      <c r="K162">
        <f>IF(I162&lt;'Planungstool Heizlast'!$B$8,'Planungstool Heizlast'!$B$21,IF(I162&gt;15,'Planungstool Heizlast'!$B$20,'Planungstool Heizlast'!$B$19/(15-'Planungstool Heizlast'!$B$8)*(15-Leistungsdaten!I162)+'Planungstool Heizlast'!$B$20))</f>
        <v>0.5427333333333334</v>
      </c>
      <c r="M162">
        <v>18.971460562654698</v>
      </c>
      <c r="N162">
        <v>40.539220291607997</v>
      </c>
      <c r="O162">
        <f>IF(M162&lt;'Planungstool Heizlast'!$B$8,'Planungstool Heizlast'!$B$21,IF(M162&gt;15,'Planungstool Heizlast'!$B$20,'Planungstool Heizlast'!$B$19/(15-'Planungstool Heizlast'!$B$8)*(15-Leistungsdaten!M162)+'Planungstool Heizlast'!$B$20))</f>
        <v>0.5427333333333334</v>
      </c>
      <c r="Q162" s="1">
        <f>IF('Planungstool Heizlast'!$B$4="EU13L",Leistungsdaten!E162,IF('Planungstool Heizlast'!$B$4="EU08L",A162,IF('Planungstool Heizlast'!$B$4="EU15L",I162,IF('Planungstool Heizlast'!$B$4="EU20L",M162,""))))</f>
        <v>17.393785370674799</v>
      </c>
      <c r="R162" s="1">
        <f>IF(OR('Planungstool Heizlast'!$B$9="Fußbodenheizung 35°C",'Planungstool Heizlast'!$B$9="Niedertemperaturheizkörper 45°C"),IF('Planungstool Heizlast'!$B$4="EU13L",Leistungsdaten!F162,IF('Planungstool Heizlast'!$B$4="EU08L",Leistungsdaten!B162,IF('Planungstool Heizlast'!$B$4="EU15L",J162,IF('Planungstool Heizlast'!$B$4="EU20L",N162,"")))),IF('Planungstool Heizlast'!$B$4="EU13L",Leistungsdaten!F162,IF('Planungstool Heizlast'!$B$4="EU08L",Leistungsdaten!B162,IF('Planungstool Heizlast'!$B$4="EU15L",J162,IF('Planungstool Heizlast'!$B$4="EU20L",N162,""))))*0.9)*'Planungstool Heizlast'!$B$5</f>
        <v>25.100334488427901</v>
      </c>
      <c r="S162" s="1">
        <f>IF('Planungstool Heizlast'!$B$4="EU13L",Leistungsdaten!G162,IF('Planungstool Heizlast'!$B$4="EU08L",Leistungsdaten!C162,IF('Planungstool Heizlast'!$B$4="EU15L",K162,IF('Planungstool Heizlast'!$B$4="EU20L",O162,""))))*$B$256</f>
        <v>0.5427333333333334</v>
      </c>
      <c r="T162" s="1">
        <f t="shared" si="3"/>
        <v>24.557601155094567</v>
      </c>
    </row>
    <row r="163" spans="1:20" x14ac:dyDescent="0.3">
      <c r="A163">
        <v>9.1645187396545396</v>
      </c>
      <c r="B163">
        <v>10.955858661569501</v>
      </c>
      <c r="C163">
        <f>IF(A163&lt;'Planungstool Heizlast'!$B$8,'Planungstool Heizlast'!$B$21,IF(A163&gt;15,'Planungstool Heizlast'!$B$20,'Planungstool Heizlast'!$B$19/(15-'Planungstool Heizlast'!$B$8)*(15-Leistungsdaten!A163)+'Planungstool Heizlast'!$B$20))</f>
        <v>2.6921950650110262</v>
      </c>
      <c r="E163">
        <v>13.604649729517901</v>
      </c>
      <c r="F163">
        <v>16.818534638499202</v>
      </c>
      <c r="G163">
        <f>IF(E163&lt;'Planungstool Heizlast'!$B$8,'Planungstool Heizlast'!$B$21,IF(E163&gt;15,'Planungstool Heizlast'!$B$20,'Planungstool Heizlast'!$B$19/(15-'Planungstool Heizlast'!$B$8)*(15-Leistungsdaten!E163)+'Planungstool Heizlast'!$B$20))</f>
        <v>1.056701569178518</v>
      </c>
      <c r="I163">
        <v>17.634235208687802</v>
      </c>
      <c r="J163">
        <v>25.181158368820899</v>
      </c>
      <c r="K163">
        <f>IF(I163&lt;'Planungstool Heizlast'!$B$8,'Planungstool Heizlast'!$B$21,IF(I163&gt;15,'Planungstool Heizlast'!$B$20,'Planungstool Heizlast'!$B$19/(15-'Planungstool Heizlast'!$B$8)*(15-Leistungsdaten!I163)+'Planungstool Heizlast'!$B$20))</f>
        <v>0.5427333333333334</v>
      </c>
      <c r="M163">
        <v>19.2472156190208</v>
      </c>
      <c r="N163">
        <v>40.756593386632098</v>
      </c>
      <c r="O163">
        <f>IF(M163&lt;'Planungstool Heizlast'!$B$8,'Planungstool Heizlast'!$B$21,IF(M163&gt;15,'Planungstool Heizlast'!$B$20,'Planungstool Heizlast'!$B$19/(15-'Planungstool Heizlast'!$B$8)*(15-Leistungsdaten!M163)+'Planungstool Heizlast'!$B$20))</f>
        <v>0.5427333333333334</v>
      </c>
      <c r="Q163" s="1">
        <f>IF('Planungstool Heizlast'!$B$4="EU13L",Leistungsdaten!E163,IF('Planungstool Heizlast'!$B$4="EU08L",A163,IF('Planungstool Heizlast'!$B$4="EU15L",I163,IF('Planungstool Heizlast'!$B$4="EU20L",M163,""))))</f>
        <v>17.634235208687802</v>
      </c>
      <c r="R163" s="1">
        <f>IF(OR('Planungstool Heizlast'!$B$9="Fußbodenheizung 35°C",'Planungstool Heizlast'!$B$9="Niedertemperaturheizkörper 45°C"),IF('Planungstool Heizlast'!$B$4="EU13L",Leistungsdaten!F163,IF('Planungstool Heizlast'!$B$4="EU08L",Leistungsdaten!B163,IF('Planungstool Heizlast'!$B$4="EU15L",J163,IF('Planungstool Heizlast'!$B$4="EU20L",N163,"")))),IF('Planungstool Heizlast'!$B$4="EU13L",Leistungsdaten!F163,IF('Planungstool Heizlast'!$B$4="EU08L",Leistungsdaten!B163,IF('Planungstool Heizlast'!$B$4="EU15L",J163,IF('Planungstool Heizlast'!$B$4="EU20L",N163,""))))*0.9)*'Planungstool Heizlast'!$B$5</f>
        <v>25.181158368820899</v>
      </c>
      <c r="S163" s="1">
        <f>IF('Planungstool Heizlast'!$B$4="EU13L",Leistungsdaten!G163,IF('Planungstool Heizlast'!$B$4="EU08L",Leistungsdaten!C163,IF('Planungstool Heizlast'!$B$4="EU15L",K163,IF('Planungstool Heizlast'!$B$4="EU20L",O163,""))))*$B$256</f>
        <v>0.5427333333333334</v>
      </c>
      <c r="T163" s="1">
        <f t="shared" si="3"/>
        <v>24.638425035487565</v>
      </c>
    </row>
    <row r="164" spans="1:20" x14ac:dyDescent="0.3">
      <c r="A164">
        <v>9.3744229815487792</v>
      </c>
      <c r="B164">
        <v>10.962897923889299</v>
      </c>
      <c r="C164">
        <f>IF(A164&lt;'Planungstool Heizlast'!$B$8,'Planungstool Heizlast'!$B$21,IF(A164&gt;15,'Planungstool Heizlast'!$B$20,'Planungstool Heizlast'!$B$19/(15-'Planungstool Heizlast'!$B$8)*(15-Leistungsdaten!A164)+'Planungstool Heizlast'!$B$20))</f>
        <v>2.6148781968489345</v>
      </c>
      <c r="E164">
        <v>13.811075643397601</v>
      </c>
      <c r="F164">
        <v>16.816839287379398</v>
      </c>
      <c r="G164">
        <f>IF(E164&lt;'Planungstool Heizlast'!$B$8,'Planungstool Heizlast'!$B$21,IF(E164&gt;15,'Planungstool Heizlast'!$B$20,'Planungstool Heizlast'!$B$19/(15-'Planungstool Heizlast'!$B$8)*(15-Leistungsdaten!E164)+'Planungstool Heizlast'!$B$20))</f>
        <v>0.98066592061493352</v>
      </c>
      <c r="I164">
        <v>17.874642364658001</v>
      </c>
      <c r="J164">
        <v>25.261896075108599</v>
      </c>
      <c r="K164">
        <f>IF(I164&lt;'Planungstool Heizlast'!$B$8,'Planungstool Heizlast'!$B$21,IF(I164&gt;15,'Planungstool Heizlast'!$B$20,'Planungstool Heizlast'!$B$19/(15-'Planungstool Heizlast'!$B$8)*(15-Leistungsdaten!I164)+'Planungstool Heizlast'!$B$20))</f>
        <v>0.5427333333333334</v>
      </c>
      <c r="M164">
        <v>19.5232855941405</v>
      </c>
      <c r="N164">
        <v>40.974813644380298</v>
      </c>
      <c r="O164">
        <f>IF(M164&lt;'Planungstool Heizlast'!$B$8,'Planungstool Heizlast'!$B$21,IF(M164&gt;15,'Planungstool Heizlast'!$B$20,'Planungstool Heizlast'!$B$19/(15-'Planungstool Heizlast'!$B$8)*(15-Leistungsdaten!M164)+'Planungstool Heizlast'!$B$20))</f>
        <v>0.5427333333333334</v>
      </c>
      <c r="Q164" s="1">
        <f>IF('Planungstool Heizlast'!$B$4="EU13L",Leistungsdaten!E164,IF('Planungstool Heizlast'!$B$4="EU08L",A164,IF('Planungstool Heizlast'!$B$4="EU15L",I164,IF('Planungstool Heizlast'!$B$4="EU20L",M164,""))))</f>
        <v>17.874642364658001</v>
      </c>
      <c r="R164" s="1">
        <f>IF(OR('Planungstool Heizlast'!$B$9="Fußbodenheizung 35°C",'Planungstool Heizlast'!$B$9="Niedertemperaturheizkörper 45°C"),IF('Planungstool Heizlast'!$B$4="EU13L",Leistungsdaten!F164,IF('Planungstool Heizlast'!$B$4="EU08L",Leistungsdaten!B164,IF('Planungstool Heizlast'!$B$4="EU15L",J164,IF('Planungstool Heizlast'!$B$4="EU20L",N164,"")))),IF('Planungstool Heizlast'!$B$4="EU13L",Leistungsdaten!F164,IF('Planungstool Heizlast'!$B$4="EU08L",Leistungsdaten!B164,IF('Planungstool Heizlast'!$B$4="EU15L",J164,IF('Planungstool Heizlast'!$B$4="EU20L",N164,""))))*0.9)*'Planungstool Heizlast'!$B$5</f>
        <v>25.261896075108599</v>
      </c>
      <c r="S164" s="1">
        <f>IF('Planungstool Heizlast'!$B$4="EU13L",Leistungsdaten!G164,IF('Planungstool Heizlast'!$B$4="EU08L",Leistungsdaten!C164,IF('Planungstool Heizlast'!$B$4="EU15L",K164,IF('Planungstool Heizlast'!$B$4="EU20L",O164,""))))*$B$256</f>
        <v>0.5427333333333334</v>
      </c>
      <c r="T164" s="1">
        <f t="shared" si="3"/>
        <v>24.719162741775264</v>
      </c>
    </row>
    <row r="165" spans="1:20" x14ac:dyDescent="0.3">
      <c r="A165">
        <v>9.5840948802528505</v>
      </c>
      <c r="B165">
        <v>10.9695715693606</v>
      </c>
      <c r="C165">
        <f>IF(A165&lt;'Planungstool Heizlast'!$B$8,'Planungstool Heizlast'!$B$21,IF(A165&gt;15,'Planungstool Heizlast'!$B$20,'Planungstool Heizlast'!$B$19/(15-'Planungstool Heizlast'!$B$8)*(15-Leistungsdaten!A165)+'Planungstool Heizlast'!$B$20))</f>
        <v>2.5376469107962873</v>
      </c>
      <c r="E165">
        <v>14.017243360053801</v>
      </c>
      <c r="F165">
        <v>16.814683867685599</v>
      </c>
      <c r="G165">
        <f>IF(E165&lt;'Planungstool Heizlast'!$B$8,'Planungstool Heizlast'!$B$21,IF(E165&gt;15,'Planungstool Heizlast'!$B$20,'Planungstool Heizlast'!$B$19/(15-'Planungstool Heizlast'!$B$8)*(15-Leistungsdaten!E165)+'Planungstool Heizlast'!$B$20))</f>
        <v>0.90472537732654024</v>
      </c>
      <c r="I165">
        <v>18.115005179788099</v>
      </c>
      <c r="J165">
        <v>25.342544427321599</v>
      </c>
      <c r="K165">
        <f>IF(I165&lt;'Planungstool Heizlast'!$B$8,'Planungstool Heizlast'!$B$21,IF(I165&gt;15,'Planungstool Heizlast'!$B$20,'Planungstool Heizlast'!$B$19/(15-'Planungstool Heizlast'!$B$8)*(15-Leistungsdaten!I165)+'Planungstool Heizlast'!$B$20))</f>
        <v>0.5427333333333334</v>
      </c>
      <c r="M165">
        <v>19.7996709391116</v>
      </c>
      <c r="N165">
        <v>41.193882361170502</v>
      </c>
      <c r="O165">
        <f>IF(M165&lt;'Planungstool Heizlast'!$B$8,'Planungstool Heizlast'!$B$21,IF(M165&gt;15,'Planungstool Heizlast'!$B$20,'Planungstool Heizlast'!$B$19/(15-'Planungstool Heizlast'!$B$8)*(15-Leistungsdaten!M165)+'Planungstool Heizlast'!$B$20))</f>
        <v>0.5427333333333334</v>
      </c>
      <c r="Q165" s="1">
        <f>IF('Planungstool Heizlast'!$B$4="EU13L",Leistungsdaten!E165,IF('Planungstool Heizlast'!$B$4="EU08L",A165,IF('Planungstool Heizlast'!$B$4="EU15L",I165,IF('Planungstool Heizlast'!$B$4="EU20L",M165,""))))</f>
        <v>18.115005179788099</v>
      </c>
      <c r="R165" s="1">
        <f>IF(OR('Planungstool Heizlast'!$B$9="Fußbodenheizung 35°C",'Planungstool Heizlast'!$B$9="Niedertemperaturheizkörper 45°C"),IF('Planungstool Heizlast'!$B$4="EU13L",Leistungsdaten!F165,IF('Planungstool Heizlast'!$B$4="EU08L",Leistungsdaten!B165,IF('Planungstool Heizlast'!$B$4="EU15L",J165,IF('Planungstool Heizlast'!$B$4="EU20L",N165,"")))),IF('Planungstool Heizlast'!$B$4="EU13L",Leistungsdaten!F165,IF('Planungstool Heizlast'!$B$4="EU08L",Leistungsdaten!B165,IF('Planungstool Heizlast'!$B$4="EU15L",J165,IF('Planungstool Heizlast'!$B$4="EU20L",N165,""))))*0.9)*'Planungstool Heizlast'!$B$5</f>
        <v>25.342544427321599</v>
      </c>
      <c r="S165" s="1">
        <f>IF('Planungstool Heizlast'!$B$4="EU13L",Leistungsdaten!G165,IF('Planungstool Heizlast'!$B$4="EU08L",Leistungsdaten!C165,IF('Planungstool Heizlast'!$B$4="EU15L",K165,IF('Planungstool Heizlast'!$B$4="EU20L",O165,""))))*$B$256</f>
        <v>0.5427333333333334</v>
      </c>
      <c r="T165" s="1">
        <f t="shared" si="3"/>
        <v>24.799811093988264</v>
      </c>
    </row>
    <row r="166" spans="1:20" x14ac:dyDescent="0.3">
      <c r="A166">
        <v>9.7935334994024998</v>
      </c>
      <c r="B166">
        <v>10.9758785879377</v>
      </c>
      <c r="C166">
        <f>IF(A166&lt;'Planungstool Heizlast'!$B$8,'Planungstool Heizlast'!$B$21,IF(A166&gt;15,'Planungstool Heizlast'!$B$20,'Planungstool Heizlast'!$B$19/(15-'Planungstool Heizlast'!$B$8)*(15-Leistungsdaten!A166)+'Planungstool Heizlast'!$B$20))</f>
        <v>2.4605015517567934</v>
      </c>
      <c r="E166">
        <v>14.2231518347226</v>
      </c>
      <c r="F166">
        <v>16.8120676491348</v>
      </c>
      <c r="G166">
        <f>IF(E166&lt;'Planungstool Heizlast'!$B$8,'Planungstool Heizlast'!$B$21,IF(E166&gt;15,'Planungstool Heizlast'!$B$20,'Planungstool Heizlast'!$B$19/(15-'Planungstool Heizlast'!$B$8)*(15-Leistungsdaten!E166)+'Planungstool Heizlast'!$B$20))</f>
        <v>0.82888032414535529</v>
      </c>
      <c r="I166">
        <v>18.3553219882665</v>
      </c>
      <c r="J166">
        <v>25.4231002320439</v>
      </c>
      <c r="K166">
        <f>IF(I166&lt;'Planungstool Heizlast'!$B$8,'Planungstool Heizlast'!$B$21,IF(I166&gt;15,'Planungstool Heizlast'!$B$20,'Planungstool Heizlast'!$B$19/(15-'Planungstool Heizlast'!$B$8)*(15-Leistungsdaten!I166)+'Planungstool Heizlast'!$B$20))</f>
        <v>0.5427333333333334</v>
      </c>
      <c r="M166">
        <v>20.076372105031901</v>
      </c>
      <c r="N166">
        <v>41.413800833321098</v>
      </c>
      <c r="O166">
        <f>IF(M166&lt;'Planungstool Heizlast'!$B$8,'Planungstool Heizlast'!$B$21,IF(M166&gt;15,'Planungstool Heizlast'!$B$20,'Planungstool Heizlast'!$B$19/(15-'Planungstool Heizlast'!$B$8)*(15-Leistungsdaten!M166)+'Planungstool Heizlast'!$B$20))</f>
        <v>0.5427333333333334</v>
      </c>
      <c r="Q166" s="1">
        <f>IF('Planungstool Heizlast'!$B$4="EU13L",Leistungsdaten!E166,IF('Planungstool Heizlast'!$B$4="EU08L",A166,IF('Planungstool Heizlast'!$B$4="EU15L",I166,IF('Planungstool Heizlast'!$B$4="EU20L",M166,""))))</f>
        <v>18.3553219882665</v>
      </c>
      <c r="R166" s="1">
        <f>IF(OR('Planungstool Heizlast'!$B$9="Fußbodenheizung 35°C",'Planungstool Heizlast'!$B$9="Niedertemperaturheizkörper 45°C"),IF('Planungstool Heizlast'!$B$4="EU13L",Leistungsdaten!F166,IF('Planungstool Heizlast'!$B$4="EU08L",Leistungsdaten!B166,IF('Planungstool Heizlast'!$B$4="EU15L",J166,IF('Planungstool Heizlast'!$B$4="EU20L",N166,"")))),IF('Planungstool Heizlast'!$B$4="EU13L",Leistungsdaten!F166,IF('Planungstool Heizlast'!$B$4="EU08L",Leistungsdaten!B166,IF('Planungstool Heizlast'!$B$4="EU15L",J166,IF('Planungstool Heizlast'!$B$4="EU20L",N166,""))))*0.9)*'Planungstool Heizlast'!$B$5</f>
        <v>25.4231002320439</v>
      </c>
      <c r="S166" s="1">
        <f>IF('Planungstool Heizlast'!$B$4="EU13L",Leistungsdaten!G166,IF('Planungstool Heizlast'!$B$4="EU08L",Leistungsdaten!C166,IF('Planungstool Heizlast'!$B$4="EU15L",K166,IF('Planungstool Heizlast'!$B$4="EU20L",O166,""))))*$B$256</f>
        <v>0.5427333333333334</v>
      </c>
      <c r="T166" s="1">
        <f t="shared" si="3"/>
        <v>24.880366898710566</v>
      </c>
    </row>
    <row r="167" spans="1:20" x14ac:dyDescent="0.3">
      <c r="A167">
        <v>10.0027379216562</v>
      </c>
      <c r="B167">
        <v>10.981817998435799</v>
      </c>
      <c r="C167">
        <f>IF(A167&lt;'Planungstool Heizlast'!$B$8,'Planungstool Heizlast'!$B$21,IF(A167&gt;15,'Planungstool Heizlast'!$B$20,'Planungstool Heizlast'!$B$19/(15-'Planungstool Heizlast'!$B$8)*(15-Leistungsdaten!A167)+'Planungstool Heizlast'!$B$20))</f>
        <v>2.3834424576272633</v>
      </c>
      <c r="E167">
        <v>14.428800042066801</v>
      </c>
      <c r="F167">
        <v>16.808989930916901</v>
      </c>
      <c r="G167">
        <f>IF(E167&lt;'Planungstool Heizlast'!$B$8,'Planungstool Heizlast'!$B$21,IF(E167&gt;15,'Planungstool Heizlast'!$B$20,'Planungstool Heizlast'!$B$19/(15-'Planungstool Heizlast'!$B$8)*(15-Leistungsdaten!E167)+'Planungstool Heizlast'!$B$20))</f>
        <v>0.75313113874769544</v>
      </c>
      <c r="I167">
        <v>18.595591117267102</v>
      </c>
      <c r="J167">
        <v>25.503560282412799</v>
      </c>
      <c r="K167">
        <f>IF(I167&lt;'Planungstool Heizlast'!$B$8,'Planungstool Heizlast'!$B$21,IF(I167&gt;15,'Planungstool Heizlast'!$B$20,'Planungstool Heizlast'!$B$19/(15-'Planungstool Heizlast'!$B$8)*(15-Leistungsdaten!I167)+'Planungstool Heizlast'!$B$20))</f>
        <v>0.5427333333333334</v>
      </c>
      <c r="M167">
        <v>20.353389542999299</v>
      </c>
      <c r="N167">
        <v>41.634570357149997</v>
      </c>
      <c r="O167">
        <f>IF(M167&lt;'Planungstool Heizlast'!$B$8,'Planungstool Heizlast'!$B$21,IF(M167&gt;15,'Planungstool Heizlast'!$B$20,'Planungstool Heizlast'!$B$19/(15-'Planungstool Heizlast'!$B$8)*(15-Leistungsdaten!M167)+'Planungstool Heizlast'!$B$20))</f>
        <v>0.5427333333333334</v>
      </c>
      <c r="Q167" s="1">
        <f>IF('Planungstool Heizlast'!$B$4="EU13L",Leistungsdaten!E167,IF('Planungstool Heizlast'!$B$4="EU08L",A167,IF('Planungstool Heizlast'!$B$4="EU15L",I167,IF('Planungstool Heizlast'!$B$4="EU20L",M167,""))))</f>
        <v>18.595591117267102</v>
      </c>
      <c r="R167" s="1">
        <f>IF(OR('Planungstool Heizlast'!$B$9="Fußbodenheizung 35°C",'Planungstool Heizlast'!$B$9="Niedertemperaturheizkörper 45°C"),IF('Planungstool Heizlast'!$B$4="EU13L",Leistungsdaten!F167,IF('Planungstool Heizlast'!$B$4="EU08L",Leistungsdaten!B167,IF('Planungstool Heizlast'!$B$4="EU15L",J167,IF('Planungstool Heizlast'!$B$4="EU20L",N167,"")))),IF('Planungstool Heizlast'!$B$4="EU13L",Leistungsdaten!F167,IF('Planungstool Heizlast'!$B$4="EU08L",Leistungsdaten!B167,IF('Planungstool Heizlast'!$B$4="EU15L",J167,IF('Planungstool Heizlast'!$B$4="EU20L",N167,""))))*0.9)*'Planungstool Heizlast'!$B$5</f>
        <v>25.503560282412799</v>
      </c>
      <c r="S167" s="1">
        <f>IF('Planungstool Heizlast'!$B$4="EU13L",Leistungsdaten!G167,IF('Planungstool Heizlast'!$B$4="EU08L",Leistungsdaten!C167,IF('Planungstool Heizlast'!$B$4="EU15L",K167,IF('Planungstool Heizlast'!$B$4="EU20L",O167,""))))*$B$256</f>
        <v>0.5427333333333334</v>
      </c>
      <c r="T167" s="1">
        <f t="shared" si="3"/>
        <v>24.960826949079465</v>
      </c>
    </row>
    <row r="168" spans="1:20" x14ac:dyDescent="0.3">
      <c r="A168">
        <v>10.2117072487213</v>
      </c>
      <c r="B168">
        <v>10.987388848570401</v>
      </c>
      <c r="C168">
        <f>IF(A168&lt;'Planungstool Heizlast'!$B$8,'Planungstool Heizlast'!$B$21,IF(A168&gt;15,'Planungstool Heizlast'!$B$20,'Planungstool Heizlast'!$B$19/(15-'Planungstool Heizlast'!$B$8)*(15-Leistungsdaten!A168)+'Planungstool Heizlast'!$B$20))</f>
        <v>2.3064699592879778</v>
      </c>
      <c r="E168">
        <v>14.634186976181001</v>
      </c>
      <c r="F168">
        <v>16.805450041703601</v>
      </c>
      <c r="G168">
        <f>IF(E168&lt;'Planungstool Heizlast'!$B$8,'Planungstool Heizlast'!$B$21,IF(E168&gt;15,'Planungstool Heizlast'!$B$20,'Planungstool Heizlast'!$B$19/(15-'Planungstool Heizlast'!$B$8)*(15-Leistungsdaten!E168)+'Planungstool Heizlast'!$B$20))</f>
        <v>0.67747819165230094</v>
      </c>
      <c r="I168">
        <v>18.835810886949801</v>
      </c>
      <c r="J168">
        <v>25.583921358118801</v>
      </c>
      <c r="K168">
        <f>IF(I168&lt;'Planungstool Heizlast'!$B$8,'Planungstool Heizlast'!$B$21,IF(I168&gt;15,'Planungstool Heizlast'!$B$20,'Planungstool Heizlast'!$B$19/(15-'Planungstool Heizlast'!$B$8)*(15-Leistungsdaten!I168)+'Planungstool Heizlast'!$B$20))</f>
        <v>0.5427333333333334</v>
      </c>
      <c r="M168">
        <v>20.630723704111599</v>
      </c>
      <c r="N168">
        <v>41.856192228975502</v>
      </c>
      <c r="O168">
        <f>IF(M168&lt;'Planungstool Heizlast'!$B$8,'Planungstool Heizlast'!$B$21,IF(M168&gt;15,'Planungstool Heizlast'!$B$20,'Planungstool Heizlast'!$B$19/(15-'Planungstool Heizlast'!$B$8)*(15-Leistungsdaten!M168)+'Planungstool Heizlast'!$B$20))</f>
        <v>0.5427333333333334</v>
      </c>
      <c r="Q168" s="1">
        <f>IF('Planungstool Heizlast'!$B$4="EU13L",Leistungsdaten!E168,IF('Planungstool Heizlast'!$B$4="EU08L",A168,IF('Planungstool Heizlast'!$B$4="EU15L",I168,IF('Planungstool Heizlast'!$B$4="EU20L",M168,""))))</f>
        <v>18.835810886949801</v>
      </c>
      <c r="R168" s="1">
        <f>IF(OR('Planungstool Heizlast'!$B$9="Fußbodenheizung 35°C",'Planungstool Heizlast'!$B$9="Niedertemperaturheizkörper 45°C"),IF('Planungstool Heizlast'!$B$4="EU13L",Leistungsdaten!F168,IF('Planungstool Heizlast'!$B$4="EU08L",Leistungsdaten!B168,IF('Planungstool Heizlast'!$B$4="EU15L",J168,IF('Planungstool Heizlast'!$B$4="EU20L",N168,"")))),IF('Planungstool Heizlast'!$B$4="EU13L",Leistungsdaten!F168,IF('Planungstool Heizlast'!$B$4="EU08L",Leistungsdaten!B168,IF('Planungstool Heizlast'!$B$4="EU15L",J168,IF('Planungstool Heizlast'!$B$4="EU20L",N168,""))))*0.9)*'Planungstool Heizlast'!$B$5</f>
        <v>25.583921358118801</v>
      </c>
      <c r="S168" s="1">
        <f>IF('Planungstool Heizlast'!$B$4="EU13L",Leistungsdaten!G168,IF('Planungstool Heizlast'!$B$4="EU08L",Leistungsdaten!C168,IF('Planungstool Heizlast'!$B$4="EU15L",K168,IF('Planungstool Heizlast'!$B$4="EU20L",O168,""))))*$B$256</f>
        <v>0.5427333333333334</v>
      </c>
      <c r="T168" s="1">
        <f t="shared" si="3"/>
        <v>25.041188024785466</v>
      </c>
    </row>
    <row r="169" spans="1:20" x14ac:dyDescent="0.3">
      <c r="A169">
        <v>10.4204406013809</v>
      </c>
      <c r="B169">
        <v>10.992590214997801</v>
      </c>
      <c r="C169">
        <f>IF(A169&lt;'Planungstool Heizlast'!$B$8,'Planungstool Heizlast'!$B$21,IF(A169&gt;15,'Planungstool Heizlast'!$B$20,'Planungstool Heizlast'!$B$19/(15-'Planungstool Heizlast'!$B$8)*(15-Leistungsdaten!A169)+'Planungstool Heizlast'!$B$20))</f>
        <v>2.2295843805927884</v>
      </c>
      <c r="E169">
        <v>14.8393116505974</v>
      </c>
      <c r="F169">
        <v>16.8014473396561</v>
      </c>
      <c r="G169">
        <f>IF(E169&lt;'Planungstool Heizlast'!$B$8,'Planungstool Heizlast'!$B$21,IF(E169&gt;15,'Planungstool Heizlast'!$B$20,'Planungstool Heizlast'!$B$19/(15-'Planungstool Heizlast'!$B$8)*(15-Leistungsdaten!E169)+'Planungstool Heizlast'!$B$20))</f>
        <v>0.60192184621819778</v>
      </c>
      <c r="I169">
        <v>19.0759796104598</v>
      </c>
      <c r="J169">
        <v>25.664180225405801</v>
      </c>
      <c r="K169">
        <f>IF(I169&lt;'Planungstool Heizlast'!$B$8,'Planungstool Heizlast'!$B$21,IF(I169&gt;15,'Planungstool Heizlast'!$B$20,'Planungstool Heizlast'!$B$19/(15-'Planungstool Heizlast'!$B$8)*(15-Leistungsdaten!I169)+'Planungstool Heizlast'!$B$20))</f>
        <v>0.5427333333333334</v>
      </c>
      <c r="M169">
        <v>20.908375039466499</v>
      </c>
      <c r="N169">
        <v>42.078667745115702</v>
      </c>
      <c r="O169">
        <f>IF(M169&lt;'Planungstool Heizlast'!$B$8,'Planungstool Heizlast'!$B$21,IF(M169&gt;15,'Planungstool Heizlast'!$B$20,'Planungstool Heizlast'!$B$19/(15-'Planungstool Heizlast'!$B$8)*(15-Leistungsdaten!M169)+'Planungstool Heizlast'!$B$20))</f>
        <v>0.5427333333333334</v>
      </c>
      <c r="Q169" s="1">
        <f>IF('Planungstool Heizlast'!$B$4="EU13L",Leistungsdaten!E169,IF('Planungstool Heizlast'!$B$4="EU08L",A169,IF('Planungstool Heizlast'!$B$4="EU15L",I169,IF('Planungstool Heizlast'!$B$4="EU20L",M169,""))))</f>
        <v>19.0759796104598</v>
      </c>
      <c r="R169" s="1">
        <f>IF(OR('Planungstool Heizlast'!$B$9="Fußbodenheizung 35°C",'Planungstool Heizlast'!$B$9="Niedertemperaturheizkörper 45°C"),IF('Planungstool Heizlast'!$B$4="EU13L",Leistungsdaten!F169,IF('Planungstool Heizlast'!$B$4="EU08L",Leistungsdaten!B169,IF('Planungstool Heizlast'!$B$4="EU15L",J169,IF('Planungstool Heizlast'!$B$4="EU20L",N169,"")))),IF('Planungstool Heizlast'!$B$4="EU13L",Leistungsdaten!F169,IF('Planungstool Heizlast'!$B$4="EU08L",Leistungsdaten!B169,IF('Planungstool Heizlast'!$B$4="EU15L",J169,IF('Planungstool Heizlast'!$B$4="EU20L",N169,""))))*0.9)*'Planungstool Heizlast'!$B$5</f>
        <v>25.664180225405801</v>
      </c>
      <c r="S169" s="1">
        <f>IF('Planungstool Heizlast'!$B$4="EU13L",Leistungsdaten!G169,IF('Planungstool Heizlast'!$B$4="EU08L",Leistungsdaten!C169,IF('Planungstool Heizlast'!$B$4="EU15L",K169,IF('Planungstool Heizlast'!$B$4="EU20L",O169,""))))*$B$256</f>
        <v>0.5427333333333334</v>
      </c>
      <c r="T169" s="1">
        <f t="shared" si="3"/>
        <v>25.121446892072466</v>
      </c>
    </row>
    <row r="170" spans="1:20" x14ac:dyDescent="0.3">
      <c r="A170">
        <v>10.6289371195199</v>
      </c>
      <c r="B170">
        <v>10.997421203355</v>
      </c>
      <c r="C170">
        <f>IF(A170&lt;'Planungstool Heizlast'!$B$8,'Planungstool Heizlast'!$B$21,IF(A170&gt;15,'Planungstool Heizlast'!$B$20,'Planungstool Heizlast'!$B$19/(15-'Planungstool Heizlast'!$B$8)*(15-Leistungsdaten!A170)+'Planungstool Heizlast'!$B$20))</f>
        <v>2.1527860383595216</v>
      </c>
      <c r="E170">
        <v>15.044173098290999</v>
      </c>
      <c r="F170">
        <v>16.796981212434101</v>
      </c>
      <c r="G170">
        <f>IF(E170&lt;'Planungstool Heizlast'!$B$8,'Planungstool Heizlast'!$B$21,IF(E170&gt;15,'Planungstool Heizlast'!$B$20,'Planungstool Heizlast'!$B$19/(15-'Planungstool Heizlast'!$B$8)*(15-Leistungsdaten!E170)+'Planungstool Heizlast'!$B$20))</f>
        <v>0.5427333333333334</v>
      </c>
      <c r="I170">
        <v>19.3160955939282</v>
      </c>
      <c r="J170">
        <v>25.744333637071001</v>
      </c>
      <c r="K170">
        <f>IF(I170&lt;'Planungstool Heizlast'!$B$8,'Planungstool Heizlast'!$B$21,IF(I170&gt;15,'Planungstool Heizlast'!$B$20,'Planungstool Heizlast'!$B$19/(15-'Planungstool Heizlast'!$B$8)*(15-Leistungsdaten!I170)+'Planungstool Heizlast'!$B$20))</f>
        <v>0.5427333333333334</v>
      </c>
      <c r="M170">
        <v>21.186344000161899</v>
      </c>
      <c r="N170">
        <v>42.3019982018888</v>
      </c>
      <c r="O170">
        <f>IF(M170&lt;'Planungstool Heizlast'!$B$8,'Planungstool Heizlast'!$B$21,IF(M170&gt;15,'Planungstool Heizlast'!$B$20,'Planungstool Heizlast'!$B$19/(15-'Planungstool Heizlast'!$B$8)*(15-Leistungsdaten!M170)+'Planungstool Heizlast'!$B$20))</f>
        <v>0.5427333333333334</v>
      </c>
      <c r="Q170" s="1">
        <f>IF('Planungstool Heizlast'!$B$4="EU13L",Leistungsdaten!E170,IF('Planungstool Heizlast'!$B$4="EU08L",A170,IF('Planungstool Heizlast'!$B$4="EU15L",I170,IF('Planungstool Heizlast'!$B$4="EU20L",M170,""))))</f>
        <v>19.3160955939282</v>
      </c>
      <c r="R170" s="1">
        <f>IF(OR('Planungstool Heizlast'!$B$9="Fußbodenheizung 35°C",'Planungstool Heizlast'!$B$9="Niedertemperaturheizkörper 45°C"),IF('Planungstool Heizlast'!$B$4="EU13L",Leistungsdaten!F170,IF('Planungstool Heizlast'!$B$4="EU08L",Leistungsdaten!B170,IF('Planungstool Heizlast'!$B$4="EU15L",J170,IF('Planungstool Heizlast'!$B$4="EU20L",N170,"")))),IF('Planungstool Heizlast'!$B$4="EU13L",Leistungsdaten!F170,IF('Planungstool Heizlast'!$B$4="EU08L",Leistungsdaten!B170,IF('Planungstool Heizlast'!$B$4="EU15L",J170,IF('Planungstool Heizlast'!$B$4="EU20L",N170,""))))*0.9)*'Planungstool Heizlast'!$B$5</f>
        <v>25.744333637071001</v>
      </c>
      <c r="S170" s="1">
        <f>IF('Planungstool Heizlast'!$B$4="EU13L",Leistungsdaten!G170,IF('Planungstool Heizlast'!$B$4="EU08L",Leistungsdaten!C170,IF('Planungstool Heizlast'!$B$4="EU15L",K170,IF('Planungstool Heizlast'!$B$4="EU20L",O170,""))))*$B$256</f>
        <v>0.5427333333333334</v>
      </c>
      <c r="T170" s="1">
        <f t="shared" si="3"/>
        <v>25.201600303737667</v>
      </c>
    </row>
    <row r="171" spans="1:20" x14ac:dyDescent="0.3">
      <c r="A171">
        <v>10.8371959621517</v>
      </c>
      <c r="B171">
        <v>11.0018809483</v>
      </c>
      <c r="C171">
        <f>IF(A171&lt;'Planungstool Heizlast'!$B$8,'Planungstool Heizlast'!$B$21,IF(A171&gt;15,'Planungstool Heizlast'!$B$20,'Planungstool Heizlast'!$B$19/(15-'Planungstool Heizlast'!$B$8)*(15-Leistungsdaten!A171)+'Planungstool Heizlast'!$B$20))</f>
        <v>2.0760752423601461</v>
      </c>
      <c r="E171">
        <v>15.2487703716856</v>
      </c>
      <c r="F171">
        <v>16.792051077204</v>
      </c>
      <c r="G171">
        <f>IF(E171&lt;'Planungstool Heizlast'!$B$8,'Planungstool Heizlast'!$B$21,IF(E171&gt;15,'Planungstool Heizlast'!$B$20,'Planungstool Heizlast'!$B$19/(15-'Planungstool Heizlast'!$B$8)*(15-Leistungsdaten!E171)+'Planungstool Heizlast'!$B$20))</f>
        <v>0.5427333333333334</v>
      </c>
      <c r="I171">
        <v>19.5561571364717</v>
      </c>
      <c r="J171">
        <v>25.8243783324648</v>
      </c>
      <c r="K171">
        <f>IF(I171&lt;'Planungstool Heizlast'!$B$8,'Planungstool Heizlast'!$B$21,IF(I171&gt;15,'Planungstool Heizlast'!$B$20,'Planungstool Heizlast'!$B$19/(15-'Planungstool Heizlast'!$B$8)*(15-Leistungsdaten!I171)+'Planungstool Heizlast'!$B$20))</f>
        <v>0.5427333333333334</v>
      </c>
      <c r="M171">
        <v>21.464631037295501</v>
      </c>
      <c r="N171">
        <v>42.526184895612801</v>
      </c>
      <c r="O171">
        <f>IF(M171&lt;'Planungstool Heizlast'!$B$8,'Planungstool Heizlast'!$B$21,IF(M171&gt;15,'Planungstool Heizlast'!$B$20,'Planungstool Heizlast'!$B$19/(15-'Planungstool Heizlast'!$B$8)*(15-Leistungsdaten!M171)+'Planungstool Heizlast'!$B$20))</f>
        <v>0.5427333333333334</v>
      </c>
      <c r="Q171" s="1">
        <f>IF('Planungstool Heizlast'!$B$4="EU13L",Leistungsdaten!E171,IF('Planungstool Heizlast'!$B$4="EU08L",A171,IF('Planungstool Heizlast'!$B$4="EU15L",I171,IF('Planungstool Heizlast'!$B$4="EU20L",M171,""))))</f>
        <v>19.5561571364717</v>
      </c>
      <c r="R171" s="1">
        <f>IF(OR('Planungstool Heizlast'!$B$9="Fußbodenheizung 35°C",'Planungstool Heizlast'!$B$9="Niedertemperaturheizkörper 45°C"),IF('Planungstool Heizlast'!$B$4="EU13L",Leistungsdaten!F171,IF('Planungstool Heizlast'!$B$4="EU08L",Leistungsdaten!B171,IF('Planungstool Heizlast'!$B$4="EU15L",J171,IF('Planungstool Heizlast'!$B$4="EU20L",N171,"")))),IF('Planungstool Heizlast'!$B$4="EU13L",Leistungsdaten!F171,IF('Planungstool Heizlast'!$B$4="EU08L",Leistungsdaten!B171,IF('Planungstool Heizlast'!$B$4="EU15L",J171,IF('Planungstool Heizlast'!$B$4="EU20L",N171,""))))*0.9)*'Planungstool Heizlast'!$B$5</f>
        <v>25.8243783324648</v>
      </c>
      <c r="S171" s="1">
        <f>IF('Planungstool Heizlast'!$B$4="EU13L",Leistungsdaten!G171,IF('Planungstool Heizlast'!$B$4="EU08L",Leistungsdaten!C171,IF('Planungstool Heizlast'!$B$4="EU15L",K171,IF('Planungstool Heizlast'!$B$4="EU20L",O171,""))))*$B$256</f>
        <v>0.5427333333333334</v>
      </c>
      <c r="T171" s="1">
        <f t="shared" si="3"/>
        <v>25.281644999131466</v>
      </c>
    </row>
    <row r="172" spans="1:20" x14ac:dyDescent="0.3">
      <c r="A172">
        <v>11.0452163074445</v>
      </c>
      <c r="B172">
        <v>11.005968613552101</v>
      </c>
      <c r="C172">
        <f>IF(A172&lt;'Planungstool Heizlast'!$B$8,'Planungstool Heizlast'!$B$21,IF(A172&gt;15,'Planungstool Heizlast'!$B$20,'Planungstool Heizlast'!$B$19/(15-'Planungstool Heizlast'!$B$8)*(15-Leistungsdaten!A172)+'Planungstool Heizlast'!$B$20))</f>
        <v>1.9994522953110825</v>
      </c>
      <c r="E172">
        <v>15.453102542659501</v>
      </c>
      <c r="F172">
        <v>16.786656380647798</v>
      </c>
      <c r="G172">
        <f>IF(E172&lt;'Planungstool Heizlast'!$B$8,'Planungstool Heizlast'!$B$21,IF(E172&gt;15,'Planungstool Heizlast'!$B$20,'Planungstool Heizlast'!$B$19/(15-'Planungstool Heizlast'!$B$8)*(15-Leistungsdaten!E172)+'Planungstool Heizlast'!$B$20))</f>
        <v>0.5427333333333334</v>
      </c>
      <c r="I172">
        <v>19.796162530192699</v>
      </c>
      <c r="J172">
        <v>25.904311037490999</v>
      </c>
      <c r="K172">
        <f>IF(I172&lt;'Planungstool Heizlast'!$B$8,'Planungstool Heizlast'!$B$21,IF(I172&gt;15,'Planungstool Heizlast'!$B$20,'Planungstool Heizlast'!$B$19/(15-'Planungstool Heizlast'!$B$8)*(15-Leistungsdaten!I172)+'Planungstool Heizlast'!$B$20))</f>
        <v>0.5427333333333334</v>
      </c>
      <c r="M172">
        <v>21.743236601965201</v>
      </c>
      <c r="N172">
        <v>42.751229122605999</v>
      </c>
      <c r="O172">
        <f>IF(M172&lt;'Planungstool Heizlast'!$B$8,'Planungstool Heizlast'!$B$21,IF(M172&gt;15,'Planungstool Heizlast'!$B$20,'Planungstool Heizlast'!$B$19/(15-'Planungstool Heizlast'!$B$8)*(15-Leistungsdaten!M172)+'Planungstool Heizlast'!$B$20))</f>
        <v>0.5427333333333334</v>
      </c>
      <c r="Q172" s="1">
        <f>IF('Planungstool Heizlast'!$B$4="EU13L",Leistungsdaten!E172,IF('Planungstool Heizlast'!$B$4="EU08L",A172,IF('Planungstool Heizlast'!$B$4="EU15L",I172,IF('Planungstool Heizlast'!$B$4="EU20L",M172,""))))</f>
        <v>19.796162530192699</v>
      </c>
      <c r="R172" s="1">
        <f>IF(OR('Planungstool Heizlast'!$B$9="Fußbodenheizung 35°C",'Planungstool Heizlast'!$B$9="Niedertemperaturheizkörper 45°C"),IF('Planungstool Heizlast'!$B$4="EU13L",Leistungsdaten!F172,IF('Planungstool Heizlast'!$B$4="EU08L",Leistungsdaten!B172,IF('Planungstool Heizlast'!$B$4="EU15L",J172,IF('Planungstool Heizlast'!$B$4="EU20L",N172,"")))),IF('Planungstool Heizlast'!$B$4="EU13L",Leistungsdaten!F172,IF('Planungstool Heizlast'!$B$4="EU08L",Leistungsdaten!B172,IF('Planungstool Heizlast'!$B$4="EU15L",J172,IF('Planungstool Heizlast'!$B$4="EU20L",N172,""))))*0.9)*'Planungstool Heizlast'!$B$5</f>
        <v>25.904311037490999</v>
      </c>
      <c r="S172" s="1">
        <f>IF('Planungstool Heizlast'!$B$4="EU13L",Leistungsdaten!G172,IF('Planungstool Heizlast'!$B$4="EU08L",Leistungsdaten!C172,IF('Planungstool Heizlast'!$B$4="EU15L",K172,IF('Planungstool Heizlast'!$B$4="EU20L",O172,""))))*$B$256</f>
        <v>0.5427333333333334</v>
      </c>
      <c r="T172" s="1">
        <f t="shared" si="3"/>
        <v>25.361577704157664</v>
      </c>
    </row>
    <row r="173" spans="1:20" x14ac:dyDescent="0.3">
      <c r="A173">
        <v>11.252997352748</v>
      </c>
      <c r="B173">
        <v>11.0096833919317</v>
      </c>
      <c r="C173">
        <f>IF(A173&lt;'Planungstool Heizlast'!$B$8,'Planungstool Heizlast'!$B$21,IF(A173&gt;15,'Planungstool Heizlast'!$B$20,'Planungstool Heizlast'!$B$19/(15-'Planungstool Heizlast'!$B$8)*(15-Leistungsdaten!A173)+'Planungstool Heizlast'!$B$20))</f>
        <v>1.9229174928633705</v>
      </c>
      <c r="E173">
        <v>15.6571687025509</v>
      </c>
      <c r="F173">
        <v>16.780796598971602</v>
      </c>
      <c r="G173">
        <f>IF(E173&lt;'Planungstool Heizlast'!$B$8,'Planungstool Heizlast'!$B$21,IF(E173&gt;15,'Planungstool Heizlast'!$B$20,'Planungstool Heizlast'!$B$19/(15-'Planungstool Heizlast'!$B$8)*(15-Leistungsdaten!E173)+'Planungstool Heizlast'!$B$20))</f>
        <v>0.5427333333333334</v>
      </c>
      <c r="I173">
        <v>20.0361100601794</v>
      </c>
      <c r="J173">
        <v>25.984128464606801</v>
      </c>
      <c r="K173">
        <f>IF(I173&lt;'Planungstool Heizlast'!$B$8,'Planungstool Heizlast'!$B$21,IF(I173&gt;15,'Planungstool Heizlast'!$B$20,'Planungstool Heizlast'!$B$19/(15-'Planungstool Heizlast'!$B$8)*(15-Leistungsdaten!I173)+'Planungstool Heizlast'!$B$20))</f>
        <v>0.5427333333333334</v>
      </c>
      <c r="M173">
        <v>22.0221611452688</v>
      </c>
      <c r="N173">
        <v>42.977132179186498</v>
      </c>
      <c r="O173">
        <f>IF(M173&lt;'Planungstool Heizlast'!$B$8,'Planungstool Heizlast'!$B$21,IF(M173&gt;15,'Planungstool Heizlast'!$B$20,'Planungstool Heizlast'!$B$19/(15-'Planungstool Heizlast'!$B$8)*(15-Leistungsdaten!M173)+'Planungstool Heizlast'!$B$20))</f>
        <v>0.5427333333333334</v>
      </c>
      <c r="Q173" s="1">
        <f>IF('Planungstool Heizlast'!$B$4="EU13L",Leistungsdaten!E173,IF('Planungstool Heizlast'!$B$4="EU08L",A173,IF('Planungstool Heizlast'!$B$4="EU15L",I173,IF('Planungstool Heizlast'!$B$4="EU20L",M173,""))))</f>
        <v>20.0361100601794</v>
      </c>
      <c r="R173" s="1">
        <f>IF(OR('Planungstool Heizlast'!$B$9="Fußbodenheizung 35°C",'Planungstool Heizlast'!$B$9="Niedertemperaturheizkörper 45°C"),IF('Planungstool Heizlast'!$B$4="EU13L",Leistungsdaten!F173,IF('Planungstool Heizlast'!$B$4="EU08L",Leistungsdaten!B173,IF('Planungstool Heizlast'!$B$4="EU15L",J173,IF('Planungstool Heizlast'!$B$4="EU20L",N173,"")))),IF('Planungstool Heizlast'!$B$4="EU13L",Leistungsdaten!F173,IF('Planungstool Heizlast'!$B$4="EU08L",Leistungsdaten!B173,IF('Planungstool Heizlast'!$B$4="EU15L",J173,IF('Planungstool Heizlast'!$B$4="EU20L",N173,""))))*0.9)*'Planungstool Heizlast'!$B$5</f>
        <v>25.984128464606801</v>
      </c>
      <c r="S173" s="1">
        <f>IF('Planungstool Heizlast'!$B$4="EU13L",Leistungsdaten!G173,IF('Planungstool Heizlast'!$B$4="EU08L",Leistungsdaten!C173,IF('Planungstool Heizlast'!$B$4="EU15L",K173,IF('Planungstool Heizlast'!$B$4="EU20L",O173,""))))*$B$256</f>
        <v>0.5427333333333334</v>
      </c>
      <c r="T173" s="1">
        <f t="shared" si="3"/>
        <v>25.441395131273467</v>
      </c>
    </row>
    <row r="174" spans="1:20" x14ac:dyDescent="0.3">
      <c r="A174">
        <v>11.460538314620001</v>
      </c>
      <c r="B174">
        <v>11.0130245054012</v>
      </c>
      <c r="C174">
        <f>IF(A174&lt;'Planungstool Heizlast'!$B$8,'Planungstool Heizlast'!$B$21,IF(A174&gt;15,'Planungstool Heizlast'!$B$20,'Planungstool Heizlast'!$B$19/(15-'Planungstool Heizlast'!$B$8)*(15-Leistungsdaten!A174)+'Planungstool Heizlast'!$B$20))</f>
        <v>1.8464711235928721</v>
      </c>
      <c r="E174">
        <v>15.860967962164001</v>
      </c>
      <c r="F174">
        <v>16.774471237914501</v>
      </c>
      <c r="G174">
        <f>IF(E174&lt;'Planungstool Heizlast'!$B$8,'Planungstool Heizlast'!$B$21,IF(E174&gt;15,'Planungstool Heizlast'!$B$20,'Planungstool Heizlast'!$B$19/(15-'Planungstool Heizlast'!$B$8)*(15-Leistungsdaten!E174)+'Planungstool Heizlast'!$B$20))</f>
        <v>0.5427333333333334</v>
      </c>
      <c r="I174">
        <v>20.275998004505301</v>
      </c>
      <c r="J174">
        <v>26.0638273128226</v>
      </c>
      <c r="K174">
        <f>IF(I174&lt;'Planungstool Heizlast'!$B$8,'Planungstool Heizlast'!$B$21,IF(I174&gt;15,'Planungstool Heizlast'!$B$20,'Planungstool Heizlast'!$B$19/(15-'Planungstool Heizlast'!$B$8)*(15-Leistungsdaten!I174)+'Planungstool Heizlast'!$B$20))</f>
        <v>0.5427333333333334</v>
      </c>
      <c r="M174">
        <v>22.3014051183041</v>
      </c>
      <c r="N174">
        <v>43.203895361672302</v>
      </c>
      <c r="O174">
        <f>IF(M174&lt;'Planungstool Heizlast'!$B$8,'Planungstool Heizlast'!$B$21,IF(M174&gt;15,'Planungstool Heizlast'!$B$20,'Planungstool Heizlast'!$B$19/(15-'Planungstool Heizlast'!$B$8)*(15-Leistungsdaten!M174)+'Planungstool Heizlast'!$B$20))</f>
        <v>0.5427333333333334</v>
      </c>
      <c r="Q174" s="1">
        <f>IF('Planungstool Heizlast'!$B$4="EU13L",Leistungsdaten!E174,IF('Planungstool Heizlast'!$B$4="EU08L",A174,IF('Planungstool Heizlast'!$B$4="EU15L",I174,IF('Planungstool Heizlast'!$B$4="EU20L",M174,""))))</f>
        <v>20.275998004505301</v>
      </c>
      <c r="R174" s="1">
        <f>IF(OR('Planungstool Heizlast'!$B$9="Fußbodenheizung 35°C",'Planungstool Heizlast'!$B$9="Niedertemperaturheizkörper 45°C"),IF('Planungstool Heizlast'!$B$4="EU13L",Leistungsdaten!F174,IF('Planungstool Heizlast'!$B$4="EU08L",Leistungsdaten!B174,IF('Planungstool Heizlast'!$B$4="EU15L",J174,IF('Planungstool Heizlast'!$B$4="EU20L",N174,"")))),IF('Planungstool Heizlast'!$B$4="EU13L",Leistungsdaten!F174,IF('Planungstool Heizlast'!$B$4="EU08L",Leistungsdaten!B174,IF('Planungstool Heizlast'!$B$4="EU15L",J174,IF('Planungstool Heizlast'!$B$4="EU20L",N174,""))))*0.9)*'Planungstool Heizlast'!$B$5</f>
        <v>26.0638273128226</v>
      </c>
      <c r="S174" s="1">
        <f>IF('Planungstool Heizlast'!$B$4="EU13L",Leistungsdaten!G174,IF('Planungstool Heizlast'!$B$4="EU08L",Leistungsdaten!C174,IF('Planungstool Heizlast'!$B$4="EU15L",K174,IF('Planungstool Heizlast'!$B$4="EU20L",O174,""))))*$B$256</f>
        <v>0.5427333333333334</v>
      </c>
      <c r="T174" s="1">
        <f t="shared" si="3"/>
        <v>25.521093979489265</v>
      </c>
    </row>
    <row r="175" spans="1:20" x14ac:dyDescent="0.3">
      <c r="A175">
        <v>11.667838428852599</v>
      </c>
      <c r="B175">
        <v>11.0159912051046</v>
      </c>
      <c r="C175">
        <f>IF(A175&lt;'Planungstool Heizlast'!$B$8,'Planungstool Heizlast'!$B$21,IF(A175&gt;15,'Planungstool Heizlast'!$B$20,'Planungstool Heizlast'!$B$19/(15-'Planungstool Heizlast'!$B$8)*(15-Leistungsdaten!A175)+'Planungstool Heizlast'!$B$20))</f>
        <v>1.7701134689906177</v>
      </c>
      <c r="E175">
        <v>16.0644994517749</v>
      </c>
      <c r="F175">
        <v>16.767679832757398</v>
      </c>
      <c r="G175">
        <f>IF(E175&lt;'Planungstool Heizlast'!$B$8,'Planungstool Heizlast'!$B$21,IF(E175&gt;15,'Planungstool Heizlast'!$B$20,'Planungstool Heizlast'!$B$19/(15-'Planungstool Heizlast'!$B$8)*(15-Leistungsdaten!E175)+'Planungstool Heizlast'!$B$20))</f>
        <v>0.5427333333333334</v>
      </c>
      <c r="I175">
        <v>20.5158246342301</v>
      </c>
      <c r="J175">
        <v>26.143404267702</v>
      </c>
      <c r="K175">
        <f>IF(I175&lt;'Planungstool Heizlast'!$B$8,'Planungstool Heizlast'!$B$21,IF(I175&gt;15,'Planungstool Heizlast'!$B$20,'Planungstool Heizlast'!$B$19/(15-'Planungstool Heizlast'!$B$8)*(15-Leistungsdaten!I175)+'Planungstool Heizlast'!$B$20))</f>
        <v>0.5427333333333334</v>
      </c>
      <c r="M175">
        <v>22.5809689721689</v>
      </c>
      <c r="N175">
        <v>43.431519966381799</v>
      </c>
      <c r="O175">
        <f>IF(M175&lt;'Planungstool Heizlast'!$B$8,'Planungstool Heizlast'!$B$21,IF(M175&gt;15,'Planungstool Heizlast'!$B$20,'Planungstool Heizlast'!$B$19/(15-'Planungstool Heizlast'!$B$8)*(15-Leistungsdaten!M175)+'Planungstool Heizlast'!$B$20))</f>
        <v>0.5427333333333334</v>
      </c>
      <c r="Q175" s="1">
        <f>IF('Planungstool Heizlast'!$B$4="EU13L",Leistungsdaten!E175,IF('Planungstool Heizlast'!$B$4="EU08L",A175,IF('Planungstool Heizlast'!$B$4="EU15L",I175,IF('Planungstool Heizlast'!$B$4="EU20L",M175,""))))</f>
        <v>20.5158246342301</v>
      </c>
      <c r="R175" s="1">
        <f>IF(OR('Planungstool Heizlast'!$B$9="Fußbodenheizung 35°C",'Planungstool Heizlast'!$B$9="Niedertemperaturheizkörper 45°C"),IF('Planungstool Heizlast'!$B$4="EU13L",Leistungsdaten!F175,IF('Planungstool Heizlast'!$B$4="EU08L",Leistungsdaten!B175,IF('Planungstool Heizlast'!$B$4="EU15L",J175,IF('Planungstool Heizlast'!$B$4="EU20L",N175,"")))),IF('Planungstool Heizlast'!$B$4="EU13L",Leistungsdaten!F175,IF('Planungstool Heizlast'!$B$4="EU08L",Leistungsdaten!B175,IF('Planungstool Heizlast'!$B$4="EU15L",J175,IF('Planungstool Heizlast'!$B$4="EU20L",N175,""))))*0.9)*'Planungstool Heizlast'!$B$5</f>
        <v>26.143404267702</v>
      </c>
      <c r="S175" s="1">
        <f>IF('Planungstool Heizlast'!$B$4="EU13L",Leistungsdaten!G175,IF('Planungstool Heizlast'!$B$4="EU08L",Leistungsdaten!C175,IF('Planungstool Heizlast'!$B$4="EU15L",K175,IF('Planungstool Heizlast'!$B$4="EU20L",O175,""))))*$B$256</f>
        <v>0.5427333333333334</v>
      </c>
      <c r="T175" s="1">
        <f t="shared" si="3"/>
        <v>25.600670934368665</v>
      </c>
    </row>
    <row r="176" spans="1:20" x14ac:dyDescent="0.3">
      <c r="A176">
        <v>11.874896950498799</v>
      </c>
      <c r="B176">
        <v>11.018582771407701</v>
      </c>
      <c r="C176">
        <f>IF(A176&lt;'Planungstool Heizlast'!$B$8,'Planungstool Heizlast'!$B$21,IF(A176&gt;15,'Planungstool Heizlast'!$B$20,'Planungstool Heizlast'!$B$19/(15-'Planungstool Heizlast'!$B$8)*(15-Leistungsdaten!A176)+'Planungstool Heizlast'!$B$20))</f>
        <v>1.6938448034530103</v>
      </c>
      <c r="E176">
        <v>16.267762321137099</v>
      </c>
      <c r="F176">
        <v>16.760421948332201</v>
      </c>
      <c r="G176">
        <f>IF(E176&lt;'Planungstool Heizlast'!$B$8,'Planungstool Heizlast'!$B$21,IF(E176&gt;15,'Planungstool Heizlast'!$B$20,'Planungstool Heizlast'!$B$19/(15-'Planungstool Heizlast'!$B$8)*(15-Leistungsdaten!E176)+'Planungstool Heizlast'!$B$20))</f>
        <v>0.5427333333333334</v>
      </c>
      <c r="I176">
        <v>20.755588213398699</v>
      </c>
      <c r="J176">
        <v>26.2228560013621</v>
      </c>
      <c r="K176">
        <f>IF(I176&lt;'Planungstool Heizlast'!$B$8,'Planungstool Heizlast'!$B$21,IF(I176&gt;15,'Planungstool Heizlast'!$B$20,'Planungstool Heizlast'!$B$19/(15-'Planungstool Heizlast'!$B$8)*(15-Leistungsdaten!I176)+'Planungstool Heizlast'!$B$20))</f>
        <v>0.5427333333333334</v>
      </c>
      <c r="M176">
        <v>22.860853157960999</v>
      </c>
      <c r="N176">
        <v>43.660007289633</v>
      </c>
      <c r="O176">
        <f>IF(M176&lt;'Planungstool Heizlast'!$B$8,'Planungstool Heizlast'!$B$21,IF(M176&gt;15,'Planungstool Heizlast'!$B$20,'Planungstool Heizlast'!$B$19/(15-'Planungstool Heizlast'!$B$8)*(15-Leistungsdaten!M176)+'Planungstool Heizlast'!$B$20))</f>
        <v>0.5427333333333334</v>
      </c>
      <c r="Q176" s="1">
        <f>IF('Planungstool Heizlast'!$B$4="EU13L",Leistungsdaten!E176,IF('Planungstool Heizlast'!$B$4="EU08L",A176,IF('Planungstool Heizlast'!$B$4="EU15L",I176,IF('Planungstool Heizlast'!$B$4="EU20L",M176,""))))</f>
        <v>20.755588213398699</v>
      </c>
      <c r="R176" s="1">
        <f>IF(OR('Planungstool Heizlast'!$B$9="Fußbodenheizung 35°C",'Planungstool Heizlast'!$B$9="Niedertemperaturheizkörper 45°C"),IF('Planungstool Heizlast'!$B$4="EU13L",Leistungsdaten!F176,IF('Planungstool Heizlast'!$B$4="EU08L",Leistungsdaten!B176,IF('Planungstool Heizlast'!$B$4="EU15L",J176,IF('Planungstool Heizlast'!$B$4="EU20L",N176,"")))),IF('Planungstool Heizlast'!$B$4="EU13L",Leistungsdaten!F176,IF('Planungstool Heizlast'!$B$4="EU08L",Leistungsdaten!B176,IF('Planungstool Heizlast'!$B$4="EU15L",J176,IF('Planungstool Heizlast'!$B$4="EU20L",N176,""))))*0.9)*'Planungstool Heizlast'!$B$5</f>
        <v>26.2228560013621</v>
      </c>
      <c r="S176" s="1">
        <f>IF('Planungstool Heizlast'!$B$4="EU13L",Leistungsdaten!G176,IF('Planungstool Heizlast'!$B$4="EU08L",Leistungsdaten!C176,IF('Planungstool Heizlast'!$B$4="EU15L",K176,IF('Planungstool Heizlast'!$B$4="EU20L",O176,""))))*$B$256</f>
        <v>0.5427333333333334</v>
      </c>
      <c r="T176" s="1">
        <f t="shared" si="3"/>
        <v>25.680122668028766</v>
      </c>
    </row>
    <row r="177" spans="1:20" x14ac:dyDescent="0.3">
      <c r="A177">
        <v>12.0817131538989</v>
      </c>
      <c r="B177">
        <v>11.0207985139384</v>
      </c>
      <c r="C177">
        <f>IF(A177&lt;'Planungstool Heizlast'!$B$8,'Planungstool Heizlast'!$B$21,IF(A177&gt;15,'Planungstool Heizlast'!$B$20,'Planungstool Heizlast'!$B$19/(15-'Planungstool Heizlast'!$B$8)*(15-Leistungsdaten!A177)+'Planungstool Heizlast'!$B$20))</f>
        <v>1.6176653942721013</v>
      </c>
      <c r="E177">
        <v>16.470755739488101</v>
      </c>
      <c r="F177">
        <v>16.752697179030601</v>
      </c>
      <c r="G177">
        <f>IF(E177&lt;'Planungstool Heizlast'!$B$8,'Planungstool Heizlast'!$B$21,IF(E177&gt;15,'Planungstool Heizlast'!$B$20,'Planungstool Heizlast'!$B$19/(15-'Planungstool Heizlast'!$B$8)*(15-Leistungsdaten!E177)+'Planungstool Heizlast'!$B$20))</f>
        <v>0.5427333333333334</v>
      </c>
      <c r="I177">
        <v>20.995286999041902</v>
      </c>
      <c r="J177">
        <v>26.302179172473199</v>
      </c>
      <c r="K177">
        <f>IF(I177&lt;'Planungstool Heizlast'!$B$8,'Planungstool Heizlast'!$B$21,IF(I177&gt;15,'Planungstool Heizlast'!$B$20,'Planungstool Heizlast'!$B$19/(15-'Planungstool Heizlast'!$B$8)*(15-Leistungsdaten!I177)+'Planungstool Heizlast'!$B$20))</f>
        <v>0.5427333333333334</v>
      </c>
      <c r="M177">
        <v>23.141058126778201</v>
      </c>
      <c r="N177">
        <v>43.889358627744002</v>
      </c>
      <c r="O177">
        <f>IF(M177&lt;'Planungstool Heizlast'!$B$8,'Planungstool Heizlast'!$B$21,IF(M177&gt;15,'Planungstool Heizlast'!$B$20,'Planungstool Heizlast'!$B$19/(15-'Planungstool Heizlast'!$B$8)*(15-Leistungsdaten!M177)+'Planungstool Heizlast'!$B$20))</f>
        <v>0.5427333333333334</v>
      </c>
      <c r="Q177" s="1">
        <f>IF('Planungstool Heizlast'!$B$4="EU13L",Leistungsdaten!E177,IF('Planungstool Heizlast'!$B$4="EU08L",A177,IF('Planungstool Heizlast'!$B$4="EU15L",I177,IF('Planungstool Heizlast'!$B$4="EU20L",M177,""))))</f>
        <v>20.995286999041902</v>
      </c>
      <c r="R177" s="1">
        <f>IF(OR('Planungstool Heizlast'!$B$9="Fußbodenheizung 35°C",'Planungstool Heizlast'!$B$9="Niedertemperaturheizkörper 45°C"),IF('Planungstool Heizlast'!$B$4="EU13L",Leistungsdaten!F177,IF('Planungstool Heizlast'!$B$4="EU08L",Leistungsdaten!B177,IF('Planungstool Heizlast'!$B$4="EU15L",J177,IF('Planungstool Heizlast'!$B$4="EU20L",N177,"")))),IF('Planungstool Heizlast'!$B$4="EU13L",Leistungsdaten!F177,IF('Planungstool Heizlast'!$B$4="EU08L",Leistungsdaten!B177,IF('Planungstool Heizlast'!$B$4="EU15L",J177,IF('Planungstool Heizlast'!$B$4="EU20L",N177,""))))*0.9)*'Planungstool Heizlast'!$B$5</f>
        <v>26.302179172473199</v>
      </c>
      <c r="S177" s="1">
        <f>IF('Planungstool Heizlast'!$B$4="EU13L",Leistungsdaten!G177,IF('Planungstool Heizlast'!$B$4="EU08L",Leistungsdaten!C177,IF('Planungstool Heizlast'!$B$4="EU15L",K177,IF('Planungstool Heizlast'!$B$4="EU20L",O177,""))))*$B$256</f>
        <v>0.5427333333333334</v>
      </c>
      <c r="T177" s="1">
        <f t="shared" si="3"/>
        <v>25.759445839139865</v>
      </c>
    </row>
    <row r="178" spans="1:20" x14ac:dyDescent="0.3">
      <c r="A178">
        <v>12.288286332706599</v>
      </c>
      <c r="B178">
        <v>11.022637771626499</v>
      </c>
      <c r="C178">
        <f>IF(A178&lt;'Planungstool Heizlast'!$B$8,'Planungstool Heizlast'!$B$21,IF(A178&gt;15,'Planungstool Heizlast'!$B$20,'Planungstool Heizlast'!$B$19/(15-'Planungstool Heizlast'!$B$8)*(15-Leistungsdaten!A178)+'Planungstool Heizlast'!$B$20))</f>
        <v>1.5415755016259753</v>
      </c>
      <c r="E178">
        <v>16.673478895554599</v>
      </c>
      <c r="F178">
        <v>16.7445051488132</v>
      </c>
      <c r="G178">
        <f>IF(E178&lt;'Planungstool Heizlast'!$B$8,'Planungstool Heizlast'!$B$21,IF(E178&gt;15,'Planungstool Heizlast'!$B$20,'Planungstool Heizlast'!$B$19/(15-'Planungstool Heizlast'!$B$8)*(15-Leistungsdaten!E178)+'Planungstool Heizlast'!$B$20))</f>
        <v>0.5427333333333334</v>
      </c>
      <c r="I178">
        <v>21.2349192411762</v>
      </c>
      <c r="J178">
        <v>26.3813704262591</v>
      </c>
      <c r="K178">
        <f>IF(I178&lt;'Planungstool Heizlast'!$B$8,'Planungstool Heizlast'!$B$21,IF(I178&gt;15,'Planungstool Heizlast'!$B$20,'Planungstool Heizlast'!$B$19/(15-'Planungstool Heizlast'!$B$8)*(15-Leistungsdaten!I178)+'Planungstool Heizlast'!$B$20))</f>
        <v>0.5427333333333334</v>
      </c>
      <c r="M178">
        <v>23.421584329718399</v>
      </c>
      <c r="N178">
        <v>44.119575277033</v>
      </c>
      <c r="O178">
        <f>IF(M178&lt;'Planungstool Heizlast'!$B$8,'Planungstool Heizlast'!$B$21,IF(M178&gt;15,'Planungstool Heizlast'!$B$20,'Planungstool Heizlast'!$B$19/(15-'Planungstool Heizlast'!$B$8)*(15-Leistungsdaten!M178)+'Planungstool Heizlast'!$B$20))</f>
        <v>0.5427333333333334</v>
      </c>
      <c r="Q178" s="1">
        <f>IF('Planungstool Heizlast'!$B$4="EU13L",Leistungsdaten!E178,IF('Planungstool Heizlast'!$B$4="EU08L",A178,IF('Planungstool Heizlast'!$B$4="EU15L",I178,IF('Planungstool Heizlast'!$B$4="EU20L",M178,""))))</f>
        <v>21.2349192411762</v>
      </c>
      <c r="R178" s="1">
        <f>IF(OR('Planungstool Heizlast'!$B$9="Fußbodenheizung 35°C",'Planungstool Heizlast'!$B$9="Niedertemperaturheizkörper 45°C"),IF('Planungstool Heizlast'!$B$4="EU13L",Leistungsdaten!F178,IF('Planungstool Heizlast'!$B$4="EU08L",Leistungsdaten!B178,IF('Planungstool Heizlast'!$B$4="EU15L",J178,IF('Planungstool Heizlast'!$B$4="EU20L",N178,"")))),IF('Planungstool Heizlast'!$B$4="EU13L",Leistungsdaten!F178,IF('Planungstool Heizlast'!$B$4="EU08L",Leistungsdaten!B178,IF('Planungstool Heizlast'!$B$4="EU15L",J178,IF('Planungstool Heizlast'!$B$4="EU20L",N178,""))))*0.9)*'Planungstool Heizlast'!$B$5</f>
        <v>26.3813704262591</v>
      </c>
      <c r="S178" s="1">
        <f>IF('Planungstool Heizlast'!$B$4="EU13L",Leistungsdaten!G178,IF('Planungstool Heizlast'!$B$4="EU08L",Leistungsdaten!C178,IF('Planungstool Heizlast'!$B$4="EU15L",K178,IF('Planungstool Heizlast'!$B$4="EU20L",O178,""))))*$B$256</f>
        <v>0.5427333333333334</v>
      </c>
      <c r="T178" s="1">
        <f t="shared" si="3"/>
        <v>25.838637092925765</v>
      </c>
    </row>
    <row r="179" spans="1:20" x14ac:dyDescent="0.3">
      <c r="A179">
        <v>12.494615799916</v>
      </c>
      <c r="B179">
        <v>11.024099912743701</v>
      </c>
      <c r="C179">
        <f>IF(A179&lt;'Planungstool Heizlast'!$B$8,'Planungstool Heizlast'!$B$21,IF(A179&gt;15,'Planungstool Heizlast'!$B$20,'Planungstool Heizlast'!$B$19/(15-'Planungstool Heizlast'!$B$8)*(15-Leistungsdaten!A179)+'Planungstool Heizlast'!$B$20))</f>
        <v>1.4655753785688073</v>
      </c>
      <c r="E179">
        <v>16.875930997559099</v>
      </c>
      <c r="F179">
        <v>16.7358455112185</v>
      </c>
      <c r="G179">
        <f>IF(E179&lt;'Planungstool Heizlast'!$B$8,'Planungstool Heizlast'!$B$21,IF(E179&gt;15,'Planungstool Heizlast'!$B$20,'Planungstool Heizlast'!$B$19/(15-'Planungstool Heizlast'!$B$8)*(15-Leistungsdaten!E179)+'Planungstool Heizlast'!$B$20))</f>
        <v>0.5427333333333334</v>
      </c>
      <c r="I179">
        <v>21.474483182803802</v>
      </c>
      <c r="J179">
        <v>26.460426394496501</v>
      </c>
      <c r="K179">
        <f>IF(I179&lt;'Planungstool Heizlast'!$B$8,'Planungstool Heizlast'!$B$21,IF(I179&gt;15,'Planungstool Heizlast'!$B$20,'Planungstool Heizlast'!$B$19/(15-'Planungstool Heizlast'!$B$8)*(15-Leistungsdaten!I179)+'Planungstool Heizlast'!$B$20))</f>
        <v>0.5427333333333334</v>
      </c>
      <c r="M179">
        <v>23.702432217879299</v>
      </c>
      <c r="N179">
        <v>44.350658533818198</v>
      </c>
      <c r="O179">
        <f>IF(M179&lt;'Planungstool Heizlast'!$B$8,'Planungstool Heizlast'!$B$21,IF(M179&gt;15,'Planungstool Heizlast'!$B$20,'Planungstool Heizlast'!$B$19/(15-'Planungstool Heizlast'!$B$8)*(15-Leistungsdaten!M179)+'Planungstool Heizlast'!$B$20))</f>
        <v>0.5427333333333334</v>
      </c>
      <c r="Q179" s="1">
        <f>IF('Planungstool Heizlast'!$B$4="EU13L",Leistungsdaten!E179,IF('Planungstool Heizlast'!$B$4="EU08L",A179,IF('Planungstool Heizlast'!$B$4="EU15L",I179,IF('Planungstool Heizlast'!$B$4="EU20L",M179,""))))</f>
        <v>21.474483182803802</v>
      </c>
      <c r="R179" s="1">
        <f>IF(OR('Planungstool Heizlast'!$B$9="Fußbodenheizung 35°C",'Planungstool Heizlast'!$B$9="Niedertemperaturheizkörper 45°C"),IF('Planungstool Heizlast'!$B$4="EU13L",Leistungsdaten!F179,IF('Planungstool Heizlast'!$B$4="EU08L",Leistungsdaten!B179,IF('Planungstool Heizlast'!$B$4="EU15L",J179,IF('Planungstool Heizlast'!$B$4="EU20L",N179,"")))),IF('Planungstool Heizlast'!$B$4="EU13L",Leistungsdaten!F179,IF('Planungstool Heizlast'!$B$4="EU08L",Leistungsdaten!B179,IF('Planungstool Heizlast'!$B$4="EU15L",J179,IF('Planungstool Heizlast'!$B$4="EU20L",N179,""))))*0.9)*'Planungstool Heizlast'!$B$5</f>
        <v>26.460426394496501</v>
      </c>
      <c r="S179" s="1">
        <f>IF('Planungstool Heizlast'!$B$4="EU13L",Leistungsdaten!G179,IF('Planungstool Heizlast'!$B$4="EU08L",Leistungsdaten!C179,IF('Planungstool Heizlast'!$B$4="EU15L",K179,IF('Planungstool Heizlast'!$B$4="EU20L",O179,""))))*$B$256</f>
        <v>0.5427333333333334</v>
      </c>
      <c r="T179" s="1">
        <f t="shared" si="3"/>
        <v>25.917693061163167</v>
      </c>
    </row>
    <row r="180" spans="1:20" x14ac:dyDescent="0.3">
      <c r="A180">
        <v>12.700700887886599</v>
      </c>
      <c r="B180">
        <v>11.0251843349429</v>
      </c>
      <c r="C180">
        <f>IF(A180&lt;'Planungstool Heizlast'!$B$8,'Planungstool Heizlast'!$B$21,IF(A180&gt;15,'Planungstool Heizlast'!$B$20,'Planungstool Heizlast'!$B$19/(15-'Planungstool Heizlast'!$B$8)*(15-Leistungsdaten!A180)+'Planungstool Heizlast'!$B$20))</f>
        <v>1.3896652710216517</v>
      </c>
      <c r="E180">
        <v>17.0781112732259</v>
      </c>
      <c r="F180">
        <v>16.7267179493724</v>
      </c>
      <c r="G180">
        <f>IF(E180&lt;'Planungstool Heizlast'!$B$8,'Planungstool Heizlast'!$B$21,IF(E180&gt;15,'Planungstool Heizlast'!$B$20,'Planungstool Heizlast'!$B$19/(15-'Planungstool Heizlast'!$B$8)*(15-Leistungsdaten!E180)+'Planungstool Heizlast'!$B$20))</f>
        <v>0.5427333333333334</v>
      </c>
      <c r="I180">
        <v>21.713977059912299</v>
      </c>
      <c r="J180">
        <v>26.5393436955158</v>
      </c>
      <c r="K180">
        <f>IF(I180&lt;'Planungstool Heizlast'!$B$8,'Planungstool Heizlast'!$B$21,IF(I180&gt;15,'Planungstool Heizlast'!$B$20,'Planungstool Heizlast'!$B$19/(15-'Planungstool Heizlast'!$B$8)*(15-Leistungsdaten!I180)+'Planungstool Heizlast'!$B$20))</f>
        <v>0.5427333333333334</v>
      </c>
      <c r="M180">
        <v>23.9836022423587</v>
      </c>
      <c r="N180">
        <v>44.582609694417698</v>
      </c>
      <c r="O180">
        <f>IF(M180&lt;'Planungstool Heizlast'!$B$8,'Planungstool Heizlast'!$B$21,IF(M180&gt;15,'Planungstool Heizlast'!$B$20,'Planungstool Heizlast'!$B$19/(15-'Planungstool Heizlast'!$B$8)*(15-Leistungsdaten!M180)+'Planungstool Heizlast'!$B$20))</f>
        <v>0.5427333333333334</v>
      </c>
      <c r="Q180" s="1">
        <f>IF('Planungstool Heizlast'!$B$4="EU13L",Leistungsdaten!E180,IF('Planungstool Heizlast'!$B$4="EU08L",A180,IF('Planungstool Heizlast'!$B$4="EU15L",I180,IF('Planungstool Heizlast'!$B$4="EU20L",M180,""))))</f>
        <v>21.713977059912299</v>
      </c>
      <c r="R180" s="1">
        <f>IF(OR('Planungstool Heizlast'!$B$9="Fußbodenheizung 35°C",'Planungstool Heizlast'!$B$9="Niedertemperaturheizkörper 45°C"),IF('Planungstool Heizlast'!$B$4="EU13L",Leistungsdaten!F180,IF('Planungstool Heizlast'!$B$4="EU08L",Leistungsdaten!B180,IF('Planungstool Heizlast'!$B$4="EU15L",J180,IF('Planungstool Heizlast'!$B$4="EU20L",N180,"")))),IF('Planungstool Heizlast'!$B$4="EU13L",Leistungsdaten!F180,IF('Planungstool Heizlast'!$B$4="EU08L",Leistungsdaten!B180,IF('Planungstool Heizlast'!$B$4="EU15L",J180,IF('Planungstool Heizlast'!$B$4="EU20L",N180,""))))*0.9)*'Planungstool Heizlast'!$B$5</f>
        <v>26.5393436955158</v>
      </c>
      <c r="S180" s="1">
        <f>IF('Planungstool Heizlast'!$B$4="EU13L",Leistungsdaten!G180,IF('Planungstool Heizlast'!$B$4="EU08L",Leistungsdaten!C180,IF('Planungstool Heizlast'!$B$4="EU15L",K180,IF('Planungstool Heizlast'!$B$4="EU20L",O180,""))))*$B$256</f>
        <v>0.5427333333333334</v>
      </c>
      <c r="T180" s="1">
        <f t="shared" si="3"/>
        <v>25.996610362182466</v>
      </c>
    </row>
    <row r="181" spans="1:20" x14ac:dyDescent="0.3">
      <c r="A181">
        <v>12.9065409483708</v>
      </c>
      <c r="B181">
        <v>11.0258904652986</v>
      </c>
      <c r="C181">
        <f>IF(A181&lt;'Planungstool Heizlast'!$B$8,'Planungstool Heizlast'!$B$21,IF(A181&gt;15,'Planungstool Heizlast'!$B$20,'Planungstool Heizlast'!$B$19/(15-'Planungstool Heizlast'!$B$8)*(15-Leistungsdaten!A181)+'Planungstool Heizlast'!$B$20))</f>
        <v>1.3138454177623136</v>
      </c>
      <c r="E181">
        <v>17.280018969786699</v>
      </c>
      <c r="F181">
        <v>16.7171221759973</v>
      </c>
      <c r="G181">
        <f>IF(E181&lt;'Planungstool Heizlast'!$B$8,'Planungstool Heizlast'!$B$21,IF(E181&gt;15,'Planungstool Heizlast'!$B$20,'Planungstool Heizlast'!$B$19/(15-'Planungstool Heizlast'!$B$8)*(15-Leistungsdaten!E181)+'Planungstool Heizlast'!$B$20))</f>
        <v>0.5427333333333334</v>
      </c>
      <c r="I181">
        <v>21.953399101475402</v>
      </c>
      <c r="J181">
        <v>26.618118934200499</v>
      </c>
      <c r="K181">
        <f>IF(I181&lt;'Planungstool Heizlast'!$B$8,'Planungstool Heizlast'!$B$21,IF(I181&gt;15,'Planungstool Heizlast'!$B$20,'Planungstool Heizlast'!$B$19/(15-'Planungstool Heizlast'!$B$8)*(15-Leistungsdaten!I181)+'Planungstool Heizlast'!$B$20))</f>
        <v>0.5427333333333334</v>
      </c>
      <c r="M181">
        <v>24.2650948542544</v>
      </c>
      <c r="N181">
        <v>44.815430055149498</v>
      </c>
      <c r="O181">
        <f>IF(M181&lt;'Planungstool Heizlast'!$B$8,'Planungstool Heizlast'!$B$21,IF(M181&gt;15,'Planungstool Heizlast'!$B$20,'Planungstool Heizlast'!$B$19/(15-'Planungstool Heizlast'!$B$8)*(15-Leistungsdaten!M181)+'Planungstool Heizlast'!$B$20))</f>
        <v>0.5427333333333334</v>
      </c>
      <c r="Q181" s="1">
        <f>IF('Planungstool Heizlast'!$B$4="EU13L",Leistungsdaten!E181,IF('Planungstool Heizlast'!$B$4="EU08L",A181,IF('Planungstool Heizlast'!$B$4="EU15L",I181,IF('Planungstool Heizlast'!$B$4="EU20L",M181,""))))</f>
        <v>21.953399101475402</v>
      </c>
      <c r="R181" s="1">
        <f>IF(OR('Planungstool Heizlast'!$B$9="Fußbodenheizung 35°C",'Planungstool Heizlast'!$B$9="Niedertemperaturheizkörper 45°C"),IF('Planungstool Heizlast'!$B$4="EU13L",Leistungsdaten!F181,IF('Planungstool Heizlast'!$B$4="EU08L",Leistungsdaten!B181,IF('Planungstool Heizlast'!$B$4="EU15L",J181,IF('Planungstool Heizlast'!$B$4="EU20L",N181,"")))),IF('Planungstool Heizlast'!$B$4="EU13L",Leistungsdaten!F181,IF('Planungstool Heizlast'!$B$4="EU08L",Leistungsdaten!B181,IF('Planungstool Heizlast'!$B$4="EU15L",J181,IF('Planungstool Heizlast'!$B$4="EU20L",N181,""))))*0.9)*'Planungstool Heizlast'!$B$5</f>
        <v>26.618118934200499</v>
      </c>
      <c r="S181" s="1">
        <f>IF('Planungstool Heizlast'!$B$4="EU13L",Leistungsdaten!G181,IF('Planungstool Heizlast'!$B$4="EU08L",Leistungsdaten!C181,IF('Planungstool Heizlast'!$B$4="EU15L",K181,IF('Planungstool Heizlast'!$B$4="EU20L",O181,""))))*$B$256</f>
        <v>0.5427333333333334</v>
      </c>
      <c r="T181" s="1">
        <f t="shared" si="3"/>
        <v>26.075385600867165</v>
      </c>
    </row>
    <row r="182" spans="1:20" x14ac:dyDescent="0.3">
      <c r="A182">
        <v>13.1121353525385</v>
      </c>
      <c r="B182">
        <v>11.0262177603453</v>
      </c>
      <c r="C182">
        <f>IF(A182&lt;'Planungstool Heizlast'!$B$8,'Planungstool Heizlast'!$B$21,IF(A182&gt;15,'Planungstool Heizlast'!$B$20,'Planungstool Heizlast'!$B$19/(15-'Planungstool Heizlast'!$B$8)*(15-Leistungsdaten!A182)+'Planungstool Heizlast'!$B$20))</f>
        <v>1.2381160504162882</v>
      </c>
      <c r="E182">
        <v>17.481653353987401</v>
      </c>
      <c r="F182">
        <v>16.707057933421101</v>
      </c>
      <c r="G182">
        <f>IF(E182&lt;'Planungstool Heizlast'!$B$8,'Planungstool Heizlast'!$B$21,IF(E182&gt;15,'Planungstool Heizlast'!$B$20,'Planungstool Heizlast'!$B$19/(15-'Planungstool Heizlast'!$B$8)*(15-Leistungsdaten!E182)+'Planungstool Heizlast'!$B$20))</f>
        <v>0.5427333333333334</v>
      </c>
      <c r="I182">
        <v>22.192747529452099</v>
      </c>
      <c r="J182">
        <v>26.696748701987499</v>
      </c>
      <c r="K182">
        <f>IF(I182&lt;'Planungstool Heizlast'!$B$8,'Planungstool Heizlast'!$B$21,IF(I182&gt;15,'Planungstool Heizlast'!$B$20,'Planungstool Heizlast'!$B$19/(15-'Planungstool Heizlast'!$B$8)*(15-Leistungsdaten!I182)+'Planungstool Heizlast'!$B$20))</f>
        <v>0.5427333333333334</v>
      </c>
      <c r="M182">
        <v>24.5469105046643</v>
      </c>
      <c r="N182">
        <v>45.049120912332</v>
      </c>
      <c r="O182">
        <f>IF(M182&lt;'Planungstool Heizlast'!$B$8,'Planungstool Heizlast'!$B$21,IF(M182&gt;15,'Planungstool Heizlast'!$B$20,'Planungstool Heizlast'!$B$19/(15-'Planungstool Heizlast'!$B$8)*(15-Leistungsdaten!M182)+'Planungstool Heizlast'!$B$20))</f>
        <v>0.5427333333333334</v>
      </c>
      <c r="Q182" s="1">
        <f>IF('Planungstool Heizlast'!$B$4="EU13L",Leistungsdaten!E182,IF('Planungstool Heizlast'!$B$4="EU08L",A182,IF('Planungstool Heizlast'!$B$4="EU15L",I182,IF('Planungstool Heizlast'!$B$4="EU20L",M182,""))))</f>
        <v>22.192747529452099</v>
      </c>
      <c r="R182" s="1">
        <f>IF(OR('Planungstool Heizlast'!$B$9="Fußbodenheizung 35°C",'Planungstool Heizlast'!$B$9="Niedertemperaturheizkörper 45°C"),IF('Planungstool Heizlast'!$B$4="EU13L",Leistungsdaten!F182,IF('Planungstool Heizlast'!$B$4="EU08L",Leistungsdaten!B182,IF('Planungstool Heizlast'!$B$4="EU15L",J182,IF('Planungstool Heizlast'!$B$4="EU20L",N182,"")))),IF('Planungstool Heizlast'!$B$4="EU13L",Leistungsdaten!F182,IF('Planungstool Heizlast'!$B$4="EU08L",Leistungsdaten!B182,IF('Planungstool Heizlast'!$B$4="EU15L",J182,IF('Planungstool Heizlast'!$B$4="EU20L",N182,""))))*0.9)*'Planungstool Heizlast'!$B$5</f>
        <v>26.696748701987499</v>
      </c>
      <c r="S182" s="1">
        <f>IF('Planungstool Heizlast'!$B$4="EU13L",Leistungsdaten!G182,IF('Planungstool Heizlast'!$B$4="EU08L",Leistungsdaten!C182,IF('Planungstool Heizlast'!$B$4="EU15L",K182,IF('Planungstool Heizlast'!$B$4="EU20L",O182,""))))*$B$256</f>
        <v>0.5427333333333334</v>
      </c>
      <c r="T182" s="1">
        <f t="shared" si="3"/>
        <v>26.154015368654164</v>
      </c>
    </row>
    <row r="183" spans="1:20" x14ac:dyDescent="0.3">
      <c r="A183">
        <v>13.317483491003999</v>
      </c>
      <c r="B183">
        <v>11.0261657061177</v>
      </c>
      <c r="C183">
        <f>IF(A183&lt;'Planungstool Heizlast'!$B$8,'Planungstool Heizlast'!$B$21,IF(A183&gt;15,'Planungstool Heizlast'!$B$20,'Planungstool Heizlast'!$B$19/(15-'Planungstool Heizlast'!$B$8)*(15-Leistungsdaten!A183)+'Planungstool Heizlast'!$B$20))</f>
        <v>1.1624773934468522</v>
      </c>
      <c r="E183">
        <v>17.6830137120937</v>
      </c>
      <c r="F183">
        <v>16.696524993587001</v>
      </c>
      <c r="G183">
        <f>IF(E183&lt;'Planungstool Heizlast'!$B$8,'Planungstool Heizlast'!$B$21,IF(E183&gt;15,'Planungstool Heizlast'!$B$20,'Planungstool Heizlast'!$B$19/(15-'Planungstool Heizlast'!$B$8)*(15-Leistungsdaten!E183)+'Planungstool Heizlast'!$B$20))</f>
        <v>0.5427333333333334</v>
      </c>
      <c r="I183">
        <v>22.432020558787201</v>
      </c>
      <c r="J183">
        <v>26.775229576867002</v>
      </c>
      <c r="K183">
        <f>IF(I183&lt;'Planungstool Heizlast'!$B$8,'Planungstool Heizlast'!$B$21,IF(I183&gt;15,'Planungstool Heizlast'!$B$20,'Planungstool Heizlast'!$B$19/(15-'Planungstool Heizlast'!$B$8)*(15-Leistungsdaten!I183)+'Planungstool Heizlast'!$B$20))</f>
        <v>0.5427333333333334</v>
      </c>
      <c r="M183">
        <v>24.829049644686201</v>
      </c>
      <c r="N183">
        <v>45.283683562283201</v>
      </c>
      <c r="O183">
        <f>IF(M183&lt;'Planungstool Heizlast'!$B$8,'Planungstool Heizlast'!$B$21,IF(M183&gt;15,'Planungstool Heizlast'!$B$20,'Planungstool Heizlast'!$B$19/(15-'Planungstool Heizlast'!$B$8)*(15-Leistungsdaten!M183)+'Planungstool Heizlast'!$B$20))</f>
        <v>0.5427333333333334</v>
      </c>
      <c r="Q183" s="1">
        <f>IF('Planungstool Heizlast'!$B$4="EU13L",Leistungsdaten!E183,IF('Planungstool Heizlast'!$B$4="EU08L",A183,IF('Planungstool Heizlast'!$B$4="EU15L",I183,IF('Planungstool Heizlast'!$B$4="EU20L",M183,""))))</f>
        <v>22.432020558787201</v>
      </c>
      <c r="R183" s="1">
        <f>IF(OR('Planungstool Heizlast'!$B$9="Fußbodenheizung 35°C",'Planungstool Heizlast'!$B$9="Niedertemperaturheizkörper 45°C"),IF('Planungstool Heizlast'!$B$4="EU13L",Leistungsdaten!F183,IF('Planungstool Heizlast'!$B$4="EU08L",Leistungsdaten!B183,IF('Planungstool Heizlast'!$B$4="EU15L",J183,IF('Planungstool Heizlast'!$B$4="EU20L",N183,"")))),IF('Planungstool Heizlast'!$B$4="EU13L",Leistungsdaten!F183,IF('Planungstool Heizlast'!$B$4="EU08L",Leistungsdaten!B183,IF('Planungstool Heizlast'!$B$4="EU15L",J183,IF('Planungstool Heizlast'!$B$4="EU20L",N183,""))))*0.9)*'Planungstool Heizlast'!$B$5</f>
        <v>26.775229576867002</v>
      </c>
      <c r="S183" s="1">
        <f>IF('Planungstool Heizlast'!$B$4="EU13L",Leistungsdaten!G183,IF('Planungstool Heizlast'!$B$4="EU08L",Leistungsdaten!C183,IF('Planungstool Heizlast'!$B$4="EU15L",K183,IF('Planungstool Heizlast'!$B$4="EU20L",O183,""))))*$B$256</f>
        <v>0.5427333333333334</v>
      </c>
      <c r="T183" s="1">
        <f t="shared" si="3"/>
        <v>26.232496243533667</v>
      </c>
    </row>
    <row r="184" spans="1:20" x14ac:dyDescent="0.3">
      <c r="A184">
        <v>13.5225847738513</v>
      </c>
      <c r="B184">
        <v>11.025733818189</v>
      </c>
      <c r="C184">
        <f>IF(A184&lt;'Planungstool Heizlast'!$B$8,'Planungstool Heizlast'!$B$21,IF(A184&gt;15,'Planungstool Heizlast'!$B$20,'Planungstool Heizlast'!$B$19/(15-'Planungstool Heizlast'!$B$8)*(15-Leistungsdaten!A184)+'Planungstool Heizlast'!$B$20))</f>
        <v>1.0869296641457431</v>
      </c>
      <c r="E184">
        <v>17.8840993498975</v>
      </c>
      <c r="F184">
        <v>16.6855231580622</v>
      </c>
      <c r="G184">
        <f>IF(E184&lt;'Planungstool Heizlast'!$B$8,'Planungstool Heizlast'!$B$21,IF(E184&gt;15,'Planungstool Heizlast'!$B$20,'Planungstool Heizlast'!$B$19/(15-'Planungstool Heizlast'!$B$8)*(15-Leistungsdaten!E184)+'Planungstool Heizlast'!$B$20))</f>
        <v>0.5427333333333334</v>
      </c>
      <c r="I184">
        <v>22.6712163974113</v>
      </c>
      <c r="J184">
        <v>26.853558123382498</v>
      </c>
      <c r="K184">
        <f>IF(I184&lt;'Planungstool Heizlast'!$B$8,'Planungstool Heizlast'!$B$21,IF(I184&gt;15,'Planungstool Heizlast'!$B$20,'Planungstool Heizlast'!$B$19/(15-'Planungstool Heizlast'!$B$8)*(15-Leistungsdaten!I184)+'Planungstool Heizlast'!$B$20))</f>
        <v>0.5427333333333334</v>
      </c>
      <c r="M184">
        <v>25.1115127254178</v>
      </c>
      <c r="N184">
        <v>45.519119301321197</v>
      </c>
      <c r="O184">
        <f>IF(M184&lt;'Planungstool Heizlast'!$B$8,'Planungstool Heizlast'!$B$21,IF(M184&gt;15,'Planungstool Heizlast'!$B$20,'Planungstool Heizlast'!$B$19/(15-'Planungstool Heizlast'!$B$8)*(15-Leistungsdaten!M184)+'Planungstool Heizlast'!$B$20))</f>
        <v>0.5427333333333334</v>
      </c>
      <c r="Q184" s="1">
        <f>IF('Planungstool Heizlast'!$B$4="EU13L",Leistungsdaten!E184,IF('Planungstool Heizlast'!$B$4="EU08L",A184,IF('Planungstool Heizlast'!$B$4="EU15L",I184,IF('Planungstool Heizlast'!$B$4="EU20L",M184,""))))</f>
        <v>22.6712163974113</v>
      </c>
      <c r="R184" s="1">
        <f>IF(OR('Planungstool Heizlast'!$B$9="Fußbodenheizung 35°C",'Planungstool Heizlast'!$B$9="Niedertemperaturheizkörper 45°C"),IF('Planungstool Heizlast'!$B$4="EU13L",Leistungsdaten!F184,IF('Planungstool Heizlast'!$B$4="EU08L",Leistungsdaten!B184,IF('Planungstool Heizlast'!$B$4="EU15L",J184,IF('Planungstool Heizlast'!$B$4="EU20L",N184,"")))),IF('Planungstool Heizlast'!$B$4="EU13L",Leistungsdaten!F184,IF('Planungstool Heizlast'!$B$4="EU08L",Leistungsdaten!B184,IF('Planungstool Heizlast'!$B$4="EU15L",J184,IF('Planungstool Heizlast'!$B$4="EU20L",N184,""))))*0.9)*'Planungstool Heizlast'!$B$5</f>
        <v>26.853558123382498</v>
      </c>
      <c r="S184" s="1">
        <f>IF('Planungstool Heizlast'!$B$4="EU13L",Leistungsdaten!G184,IF('Planungstool Heizlast'!$B$4="EU08L",Leistungsdaten!C184,IF('Planungstool Heizlast'!$B$4="EU15L",K184,IF('Planungstool Heizlast'!$B$4="EU20L",O184,""))))*$B$256</f>
        <v>0.5427333333333334</v>
      </c>
      <c r="T184" s="1">
        <f t="shared" si="3"/>
        <v>26.310824790049164</v>
      </c>
    </row>
    <row r="185" spans="1:20" x14ac:dyDescent="0.3">
      <c r="A185">
        <v>13.727438630659799</v>
      </c>
      <c r="B185">
        <v>11.0249216417103</v>
      </c>
      <c r="C185">
        <f>IF(A185&lt;'Planungstool Heizlast'!$B$8,'Planungstool Heizlast'!$B$21,IF(A185&gt;15,'Planungstool Heizlast'!$B$20,'Planungstool Heizlast'!$B$19/(15-'Planungstool Heizlast'!$B$8)*(15-Leistungsdaten!A185)+'Planungstool Heizlast'!$B$20))</f>
        <v>1.0114730726236953</v>
      </c>
      <c r="E185">
        <v>18.084909592723001</v>
      </c>
      <c r="F185">
        <v>16.674052258048</v>
      </c>
      <c r="G185">
        <f>IF(E185&lt;'Planungstool Heizlast'!$B$8,'Planungstool Heizlast'!$B$21,IF(E185&gt;15,'Planungstool Heizlast'!$B$20,'Planungstool Heizlast'!$B$19/(15-'Planungstool Heizlast'!$B$8)*(15-Leistungsdaten!E185)+'Planungstool Heizlast'!$B$20))</f>
        <v>0.5427333333333334</v>
      </c>
      <c r="I185">
        <v>22.910333246240601</v>
      </c>
      <c r="J185">
        <v>26.9317308926307</v>
      </c>
      <c r="K185">
        <f>IF(I185&lt;'Planungstool Heizlast'!$B$8,'Planungstool Heizlast'!$B$21,IF(I185&gt;15,'Planungstool Heizlast'!$B$20,'Planungstool Heizlast'!$B$19/(15-'Planungstool Heizlast'!$B$8)*(15-Leistungsdaten!I185)+'Planungstool Heizlast'!$B$20))</f>
        <v>0.5427333333333334</v>
      </c>
      <c r="M185">
        <v>25.394300197957001</v>
      </c>
      <c r="N185">
        <v>45.755429425764298</v>
      </c>
      <c r="O185">
        <f>IF(M185&lt;'Planungstool Heizlast'!$B$8,'Planungstool Heizlast'!$B$21,IF(M185&gt;15,'Planungstool Heizlast'!$B$20,'Planungstool Heizlast'!$B$19/(15-'Planungstool Heizlast'!$B$8)*(15-Leistungsdaten!M185)+'Planungstool Heizlast'!$B$20))</f>
        <v>0.5427333333333334</v>
      </c>
      <c r="Q185" s="1">
        <f>IF('Planungstool Heizlast'!$B$4="EU13L",Leistungsdaten!E185,IF('Planungstool Heizlast'!$B$4="EU08L",A185,IF('Planungstool Heizlast'!$B$4="EU15L",I185,IF('Planungstool Heizlast'!$B$4="EU20L",M185,""))))</f>
        <v>22.910333246240601</v>
      </c>
      <c r="R185" s="1">
        <f>IF(OR('Planungstool Heizlast'!$B$9="Fußbodenheizung 35°C",'Planungstool Heizlast'!$B$9="Niedertemperaturheizkörper 45°C"),IF('Planungstool Heizlast'!$B$4="EU13L",Leistungsdaten!F185,IF('Planungstool Heizlast'!$B$4="EU08L",Leistungsdaten!B185,IF('Planungstool Heizlast'!$B$4="EU15L",J185,IF('Planungstool Heizlast'!$B$4="EU20L",N185,"")))),IF('Planungstool Heizlast'!$B$4="EU13L",Leistungsdaten!F185,IF('Planungstool Heizlast'!$B$4="EU08L",Leistungsdaten!B185,IF('Planungstool Heizlast'!$B$4="EU15L",J185,IF('Planungstool Heizlast'!$B$4="EU20L",N185,""))))*0.9)*'Planungstool Heizlast'!$B$5</f>
        <v>26.9317308926307</v>
      </c>
      <c r="S185" s="1">
        <f>IF('Planungstool Heizlast'!$B$4="EU13L",Leistungsdaten!G185,IF('Planungstool Heizlast'!$B$4="EU08L",Leistungsdaten!C185,IF('Planungstool Heizlast'!$B$4="EU15L",K185,IF('Planungstool Heizlast'!$B$4="EU20L",O185,""))))*$B$256</f>
        <v>0.5427333333333334</v>
      </c>
      <c r="T185" s="1">
        <f t="shared" si="3"/>
        <v>26.388997559297366</v>
      </c>
    </row>
    <row r="186" spans="1:20" x14ac:dyDescent="0.3">
      <c r="A186">
        <v>13.9320445105294</v>
      </c>
      <c r="B186">
        <v>11.0237287514489</v>
      </c>
      <c r="C186">
        <f>IF(A186&lt;'Planungstool Heizlast'!$B$8,'Planungstool Heizlast'!$B$21,IF(A186&gt;15,'Planungstool Heizlast'!$B$20,'Planungstool Heizlast'!$B$19/(15-'Planungstool Heizlast'!$B$8)*(15-Leistungsdaten!A186)+'Planungstool Heizlast'!$B$20))</f>
        <v>0.93610782180119279</v>
      </c>
      <c r="E186">
        <v>18.2854437854328</v>
      </c>
      <c r="F186">
        <v>16.662112154388598</v>
      </c>
      <c r="G186">
        <f>IF(E186&lt;'Planungstool Heizlast'!$B$8,'Planungstool Heizlast'!$B$21,IF(E186&gt;15,'Planungstool Heizlast'!$B$20,'Planungstool Heizlast'!$B$19/(15-'Planungstool Heizlast'!$B$8)*(15-Leistungsdaten!E186)+'Planungstool Heizlast'!$B$20))</f>
        <v>0.5427333333333334</v>
      </c>
      <c r="I186">
        <v>23.1493692991769</v>
      </c>
      <c r="J186">
        <v>27.009744422261701</v>
      </c>
      <c r="K186">
        <f>IF(I186&lt;'Planungstool Heizlast'!$B$8,'Planungstool Heizlast'!$B$21,IF(I186&gt;15,'Planungstool Heizlast'!$B$20,'Planungstool Heizlast'!$B$19/(15-'Planungstool Heizlast'!$B$8)*(15-Leistungsdaten!I186)+'Planungstool Heizlast'!$B$20))</f>
        <v>0.5427333333333334</v>
      </c>
      <c r="M186">
        <v>25.677412513401599</v>
      </c>
      <c r="N186">
        <v>45.9926152319305</v>
      </c>
      <c r="O186">
        <f>IF(M186&lt;'Planungstool Heizlast'!$B$8,'Planungstool Heizlast'!$B$21,IF(M186&gt;15,'Planungstool Heizlast'!$B$20,'Planungstool Heizlast'!$B$19/(15-'Planungstool Heizlast'!$B$8)*(15-Leistungsdaten!M186)+'Planungstool Heizlast'!$B$20))</f>
        <v>0.5427333333333334</v>
      </c>
      <c r="Q186" s="1">
        <f>IF('Planungstool Heizlast'!$B$4="EU13L",Leistungsdaten!E186,IF('Planungstool Heizlast'!$B$4="EU08L",A186,IF('Planungstool Heizlast'!$B$4="EU15L",I186,IF('Planungstool Heizlast'!$B$4="EU20L",M186,""))))</f>
        <v>23.1493692991769</v>
      </c>
      <c r="R186" s="1">
        <f>IF(OR('Planungstool Heizlast'!$B$9="Fußbodenheizung 35°C",'Planungstool Heizlast'!$B$9="Niedertemperaturheizkörper 45°C"),IF('Planungstool Heizlast'!$B$4="EU13L",Leistungsdaten!F186,IF('Planungstool Heizlast'!$B$4="EU08L",Leistungsdaten!B186,IF('Planungstool Heizlast'!$B$4="EU15L",J186,IF('Planungstool Heizlast'!$B$4="EU20L",N186,"")))),IF('Planungstool Heizlast'!$B$4="EU13L",Leistungsdaten!F186,IF('Planungstool Heizlast'!$B$4="EU08L",Leistungsdaten!B186,IF('Planungstool Heizlast'!$B$4="EU15L",J186,IF('Planungstool Heizlast'!$B$4="EU20L",N186,""))))*0.9)*'Planungstool Heizlast'!$B$5</f>
        <v>27.009744422261701</v>
      </c>
      <c r="S186" s="1">
        <f>IF('Planungstool Heizlast'!$B$4="EU13L",Leistungsdaten!G186,IF('Planungstool Heizlast'!$B$4="EU08L",Leistungsdaten!C186,IF('Planungstool Heizlast'!$B$4="EU15L",K186,IF('Planungstool Heizlast'!$B$4="EU20L",O186,""))))*$B$256</f>
        <v>0.5427333333333334</v>
      </c>
      <c r="T186" s="1">
        <f t="shared" si="3"/>
        <v>26.467011088928366</v>
      </c>
    </row>
    <row r="187" spans="1:20" x14ac:dyDescent="0.3">
      <c r="A187">
        <v>14.1364018821064</v>
      </c>
      <c r="B187">
        <v>11.022154751826299</v>
      </c>
      <c r="C187">
        <f>IF(A187&lt;'Planungstool Heizlast'!$B$8,'Planungstool Heizlast'!$B$21,IF(A187&gt;15,'Planungstool Heizlast'!$B$20,'Planungstool Heizlast'!$B$19/(15-'Planungstool Heizlast'!$B$8)*(15-Leistungsdaten!A187)+'Planungstool Heizlast'!$B$20))</f>
        <v>0.86083410739893007</v>
      </c>
      <c r="E187">
        <v>18.485701292434499</v>
      </c>
      <c r="F187">
        <v>16.6497027375807</v>
      </c>
      <c r="G187">
        <f>IF(E187&lt;'Planungstool Heizlast'!$B$8,'Planungstool Heizlast'!$B$21,IF(E187&gt;15,'Planungstool Heizlast'!$B$20,'Planungstool Heizlast'!$B$19/(15-'Planungstool Heizlast'!$B$8)*(15-Leistungsdaten!E187)+'Planungstool Heizlast'!$B$20))</f>
        <v>0.5427333333333334</v>
      </c>
      <c r="I187">
        <v>23.388322743107601</v>
      </c>
      <c r="J187">
        <v>27.087595236479</v>
      </c>
      <c r="K187">
        <f>IF(I187&lt;'Planungstool Heizlast'!$B$8,'Planungstool Heizlast'!$B$21,IF(I187&gt;15,'Planungstool Heizlast'!$B$20,'Planungstool Heizlast'!$B$19/(15-'Planungstool Heizlast'!$B$8)*(15-Leistungsdaten!I187)+'Planungstool Heizlast'!$B$20))</f>
        <v>0.5427333333333334</v>
      </c>
      <c r="M187">
        <v>25.960850122849301</v>
      </c>
      <c r="N187">
        <v>46.230678016138</v>
      </c>
      <c r="O187">
        <f>IF(M187&lt;'Planungstool Heizlast'!$B$8,'Planungstool Heizlast'!$B$21,IF(M187&gt;15,'Planungstool Heizlast'!$B$20,'Planungstool Heizlast'!$B$19/(15-'Planungstool Heizlast'!$B$8)*(15-Leistungsdaten!M187)+'Planungstool Heizlast'!$B$20))</f>
        <v>0.5427333333333334</v>
      </c>
      <c r="Q187" s="1">
        <f>IF('Planungstool Heizlast'!$B$4="EU13L",Leistungsdaten!E187,IF('Planungstool Heizlast'!$B$4="EU08L",A187,IF('Planungstool Heizlast'!$B$4="EU15L",I187,IF('Planungstool Heizlast'!$B$4="EU20L",M187,""))))</f>
        <v>23.388322743107601</v>
      </c>
      <c r="R187" s="1">
        <f>IF(OR('Planungstool Heizlast'!$B$9="Fußbodenheizung 35°C",'Planungstool Heizlast'!$B$9="Niedertemperaturheizkörper 45°C"),IF('Planungstool Heizlast'!$B$4="EU13L",Leistungsdaten!F187,IF('Planungstool Heizlast'!$B$4="EU08L",Leistungsdaten!B187,IF('Planungstool Heizlast'!$B$4="EU15L",J187,IF('Planungstool Heizlast'!$B$4="EU20L",N187,"")))),IF('Planungstool Heizlast'!$B$4="EU13L",Leistungsdaten!F187,IF('Planungstool Heizlast'!$B$4="EU08L",Leistungsdaten!B187,IF('Planungstool Heizlast'!$B$4="EU15L",J187,IF('Planungstool Heizlast'!$B$4="EU20L",N187,""))))*0.9)*'Planungstool Heizlast'!$B$5</f>
        <v>27.087595236479</v>
      </c>
      <c r="S187" s="1">
        <f>IF('Planungstool Heizlast'!$B$4="EU13L",Leistungsdaten!G187,IF('Planungstool Heizlast'!$B$4="EU08L",Leistungsdaten!C187,IF('Planungstool Heizlast'!$B$4="EU15L",K187,IF('Planungstool Heizlast'!$B$4="EU20L",O187,""))))*$B$256</f>
        <v>0.5427333333333334</v>
      </c>
      <c r="T187" s="1">
        <f t="shared" si="3"/>
        <v>26.544861903145666</v>
      </c>
    </row>
    <row r="188" spans="1:20" x14ac:dyDescent="0.3">
      <c r="A188">
        <v>14.340510233607899</v>
      </c>
      <c r="B188">
        <v>11.020199276956999</v>
      </c>
      <c r="C188">
        <f>IF(A188&lt;'Planungstool Heizlast'!$B$8,'Planungstool Heizlast'!$B$21,IF(A188&gt;15,'Planungstool Heizlast'!$B$20,'Planungstool Heizlast'!$B$19/(15-'Planungstool Heizlast'!$B$8)*(15-Leistungsdaten!A188)+'Planungstool Heizlast'!$B$20))</f>
        <v>0.78565211792882417</v>
      </c>
      <c r="E188">
        <v>18.685681497686101</v>
      </c>
      <c r="F188">
        <v>16.636823927782999</v>
      </c>
      <c r="G188">
        <f>IF(E188&lt;'Planungstool Heizlast'!$B$8,'Planungstool Heizlast'!$B$21,IF(E188&gt;15,'Planungstool Heizlast'!$B$20,'Planungstool Heizlast'!$B$19/(15-'Planungstool Heizlast'!$B$8)*(15-Leistungsdaten!E188)+'Planungstool Heizlast'!$B$20))</f>
        <v>0.5427333333333334</v>
      </c>
      <c r="I188">
        <v>23.6271917579061</v>
      </c>
      <c r="J188">
        <v>27.165279846039301</v>
      </c>
      <c r="K188">
        <f>IF(I188&lt;'Planungstool Heizlast'!$B$8,'Planungstool Heizlast'!$B$21,IF(I188&gt;15,'Planungstool Heizlast'!$B$20,'Planungstool Heizlast'!$B$19/(15-'Planungstool Heizlast'!$B$8)*(15-Leistungsdaten!I188)+'Planungstool Heizlast'!$B$20))</f>
        <v>0.5427333333333334</v>
      </c>
      <c r="M188">
        <v>26.244613477398101</v>
      </c>
      <c r="N188">
        <v>46.469619074704902</v>
      </c>
      <c r="O188">
        <f>IF(M188&lt;'Planungstool Heizlast'!$B$8,'Planungstool Heizlast'!$B$21,IF(M188&gt;15,'Planungstool Heizlast'!$B$20,'Planungstool Heizlast'!$B$19/(15-'Planungstool Heizlast'!$B$8)*(15-Leistungsdaten!M188)+'Planungstool Heizlast'!$B$20))</f>
        <v>0.5427333333333334</v>
      </c>
      <c r="Q188" s="1">
        <f>IF('Planungstool Heizlast'!$B$4="EU13L",Leistungsdaten!E188,IF('Planungstool Heizlast'!$B$4="EU08L",A188,IF('Planungstool Heizlast'!$B$4="EU15L",I188,IF('Planungstool Heizlast'!$B$4="EU20L",M188,""))))</f>
        <v>23.6271917579061</v>
      </c>
      <c r="R188" s="1">
        <f>IF(OR('Planungstool Heizlast'!$B$9="Fußbodenheizung 35°C",'Planungstool Heizlast'!$B$9="Niedertemperaturheizkörper 45°C"),IF('Planungstool Heizlast'!$B$4="EU13L",Leistungsdaten!F188,IF('Planungstool Heizlast'!$B$4="EU08L",Leistungsdaten!B188,IF('Planungstool Heizlast'!$B$4="EU15L",J188,IF('Planungstool Heizlast'!$B$4="EU20L",N188,"")))),IF('Planungstool Heizlast'!$B$4="EU13L",Leistungsdaten!F188,IF('Planungstool Heizlast'!$B$4="EU08L",Leistungsdaten!B188,IF('Planungstool Heizlast'!$B$4="EU15L",J188,IF('Planungstool Heizlast'!$B$4="EU20L",N188,""))))*0.9)*'Planungstool Heizlast'!$B$5</f>
        <v>27.165279846039301</v>
      </c>
      <c r="S188" s="1">
        <f>IF('Planungstool Heizlast'!$B$4="EU13L",Leistungsdaten!G188,IF('Planungstool Heizlast'!$B$4="EU08L",Leistungsdaten!C188,IF('Planungstool Heizlast'!$B$4="EU15L",K188,IF('Planungstool Heizlast'!$B$4="EU20L",O188,""))))*$B$256</f>
        <v>0.5427333333333334</v>
      </c>
      <c r="T188" s="1">
        <f t="shared" si="3"/>
        <v>26.622546512705966</v>
      </c>
    </row>
    <row r="189" spans="1:20" x14ac:dyDescent="0.3">
      <c r="A189">
        <v>14.544369072847299</v>
      </c>
      <c r="B189">
        <v>11.0178619906858</v>
      </c>
      <c r="C189">
        <f>IF(A189&lt;'Planungstool Heizlast'!$B$8,'Planungstool Heizlast'!$B$21,IF(A189&gt;15,'Planungstool Heizlast'!$B$20,'Planungstool Heizlast'!$B$19/(15-'Planungstool Heizlast'!$B$8)*(15-Leistungsdaten!A189)+'Planungstool Heizlast'!$B$20))</f>
        <v>0.71056203468462154</v>
      </c>
      <c r="E189">
        <v>18.885383804703199</v>
      </c>
      <c r="F189">
        <v>16.6234756748254</v>
      </c>
      <c r="G189">
        <f>IF(E189&lt;'Planungstool Heizlast'!$B$8,'Planungstool Heizlast'!$B$21,IF(E189&gt;15,'Planungstool Heizlast'!$B$20,'Planungstool Heizlast'!$B$19/(15-'Planungstool Heizlast'!$B$8)*(15-Leistungsdaten!E189)+'Planungstool Heizlast'!$B$20))</f>
        <v>0.5427333333333334</v>
      </c>
      <c r="I189">
        <v>23.865974516431201</v>
      </c>
      <c r="J189">
        <v>27.242794748252599</v>
      </c>
      <c r="K189">
        <f>IF(I189&lt;'Planungstool Heizlast'!$B$8,'Planungstool Heizlast'!$B$21,IF(I189&gt;15,'Planungstool Heizlast'!$B$20,'Planungstool Heizlast'!$B$19/(15-'Planungstool Heizlast'!$B$8)*(15-Leistungsdaten!I189)+'Planungstool Heizlast'!$B$20))</f>
        <v>0.5427333333333334</v>
      </c>
      <c r="M189">
        <v>26.5287030281456</v>
      </c>
      <c r="N189">
        <v>46.709439703949499</v>
      </c>
      <c r="O189">
        <f>IF(M189&lt;'Planungstool Heizlast'!$B$8,'Planungstool Heizlast'!$B$21,IF(M189&gt;15,'Planungstool Heizlast'!$B$20,'Planungstool Heizlast'!$B$19/(15-'Planungstool Heizlast'!$B$8)*(15-Leistungsdaten!M189)+'Planungstool Heizlast'!$B$20))</f>
        <v>0.5427333333333334</v>
      </c>
      <c r="Q189" s="1">
        <f>IF('Planungstool Heizlast'!$B$4="EU13L",Leistungsdaten!E189,IF('Planungstool Heizlast'!$B$4="EU08L",A189,IF('Planungstool Heizlast'!$B$4="EU15L",I189,IF('Planungstool Heizlast'!$B$4="EU20L",M189,""))))</f>
        <v>23.865974516431201</v>
      </c>
      <c r="R189" s="1">
        <f>IF(OR('Planungstool Heizlast'!$B$9="Fußbodenheizung 35°C",'Planungstool Heizlast'!$B$9="Niedertemperaturheizkörper 45°C"),IF('Planungstool Heizlast'!$B$4="EU13L",Leistungsdaten!F189,IF('Planungstool Heizlast'!$B$4="EU08L",Leistungsdaten!B189,IF('Planungstool Heizlast'!$B$4="EU15L",J189,IF('Planungstool Heizlast'!$B$4="EU20L",N189,"")))),IF('Planungstool Heizlast'!$B$4="EU13L",Leistungsdaten!F189,IF('Planungstool Heizlast'!$B$4="EU08L",Leistungsdaten!B189,IF('Planungstool Heizlast'!$B$4="EU15L",J189,IF('Planungstool Heizlast'!$B$4="EU20L",N189,""))))*0.9)*'Planungstool Heizlast'!$B$5</f>
        <v>27.242794748252599</v>
      </c>
      <c r="S189" s="1">
        <f>IF('Planungstool Heizlast'!$B$4="EU13L",Leistungsdaten!G189,IF('Planungstool Heizlast'!$B$4="EU08L",Leistungsdaten!C189,IF('Planungstool Heizlast'!$B$4="EU15L",K189,IF('Planungstool Heizlast'!$B$4="EU20L",O189,""))))*$B$256</f>
        <v>0.5427333333333334</v>
      </c>
      <c r="T189" s="1">
        <f t="shared" si="3"/>
        <v>26.700061414919265</v>
      </c>
    </row>
    <row r="190" spans="1:20" x14ac:dyDescent="0.3">
      <c r="A190">
        <v>14.7479779272585</v>
      </c>
      <c r="B190">
        <v>11.015142586625</v>
      </c>
      <c r="C190">
        <f>IF(A190&lt;'Planungstool Heizlast'!$B$8,'Planungstool Heizlast'!$B$21,IF(A190&gt;15,'Planungstool Heizlast'!$B$20,'Planungstool Heizlast'!$B$19/(15-'Planungstool Heizlast'!$B$8)*(15-Leistungsdaten!A190)+'Planungstool Heizlast'!$B$20))</f>
        <v>0.6355640317329847</v>
      </c>
      <c r="E190">
        <v>19.084807636564399</v>
      </c>
      <c r="F190">
        <v>16.609657958218801</v>
      </c>
      <c r="G190">
        <f>IF(E190&lt;'Planungstool Heizlast'!$B$8,'Planungstool Heizlast'!$B$21,IF(E190&gt;15,'Planungstool Heizlast'!$B$20,'Planungstool Heizlast'!$B$19/(15-'Planungstool Heizlast'!$B$8)*(15-Leistungsdaten!E190)+'Planungstool Heizlast'!$B$20))</f>
        <v>0.5427333333333334</v>
      </c>
      <c r="I190">
        <v>24.104669184527499</v>
      </c>
      <c r="J190">
        <v>27.320136426982199</v>
      </c>
      <c r="K190">
        <f>IF(I190&lt;'Planungstool Heizlast'!$B$8,'Planungstool Heizlast'!$B$21,IF(I190&gt;15,'Planungstool Heizlast'!$B$20,'Planungstool Heizlast'!$B$19/(15-'Planungstool Heizlast'!$B$8)*(15-Leistungsdaten!I190)+'Planungstool Heizlast'!$B$20))</f>
        <v>0.5427333333333334</v>
      </c>
      <c r="M190">
        <v>26.813119226189801</v>
      </c>
      <c r="N190">
        <v>46.950141200189698</v>
      </c>
      <c r="O190">
        <f>IF(M190&lt;'Planungstool Heizlast'!$B$8,'Planungstool Heizlast'!$B$21,IF(M190&gt;15,'Planungstool Heizlast'!$B$20,'Planungstool Heizlast'!$B$19/(15-'Planungstool Heizlast'!$B$8)*(15-Leistungsdaten!M190)+'Planungstool Heizlast'!$B$20))</f>
        <v>0.5427333333333334</v>
      </c>
      <c r="Q190" s="1">
        <f>IF('Planungstool Heizlast'!$B$4="EU13L",Leistungsdaten!E190,IF('Planungstool Heizlast'!$B$4="EU08L",A190,IF('Planungstool Heizlast'!$B$4="EU15L",I190,IF('Planungstool Heizlast'!$B$4="EU20L",M190,""))))</f>
        <v>24.104669184527499</v>
      </c>
      <c r="R190" s="1">
        <f>IF(OR('Planungstool Heizlast'!$B$9="Fußbodenheizung 35°C",'Planungstool Heizlast'!$B$9="Niedertemperaturheizkörper 45°C"),IF('Planungstool Heizlast'!$B$4="EU13L",Leistungsdaten!F190,IF('Planungstool Heizlast'!$B$4="EU08L",Leistungsdaten!B190,IF('Planungstool Heizlast'!$B$4="EU15L",J190,IF('Planungstool Heizlast'!$B$4="EU20L",N190,"")))),IF('Planungstool Heizlast'!$B$4="EU13L",Leistungsdaten!F190,IF('Planungstool Heizlast'!$B$4="EU08L",Leistungsdaten!B190,IF('Planungstool Heizlast'!$B$4="EU15L",J190,IF('Planungstool Heizlast'!$B$4="EU20L",N190,""))))*0.9)*'Planungstool Heizlast'!$B$5</f>
        <v>27.320136426982199</v>
      </c>
      <c r="S190" s="1">
        <f>IF('Planungstool Heizlast'!$B$4="EU13L",Leistungsdaten!G190,IF('Planungstool Heizlast'!$B$4="EU08L",Leistungsdaten!C190,IF('Planungstool Heizlast'!$B$4="EU15L",K190,IF('Planungstool Heizlast'!$B$4="EU20L",O190,""))))*$B$256</f>
        <v>0.5427333333333334</v>
      </c>
      <c r="T190" s="1">
        <f t="shared" si="3"/>
        <v>26.777403093648864</v>
      </c>
    </row>
    <row r="191" spans="1:20" x14ac:dyDescent="0.3">
      <c r="A191">
        <v>14.9513363439205</v>
      </c>
      <c r="B191">
        <v>11.0120407881922</v>
      </c>
      <c r="C191">
        <f>IF(A191&lt;'Planungstool Heizlast'!$B$8,'Planungstool Heizlast'!$B$21,IF(A191&gt;15,'Planungstool Heizlast'!$B$20,'Planungstool Heizlast'!$B$19/(15-'Planungstool Heizlast'!$B$8)*(15-Leistungsdaten!A191)+'Planungstool Heizlast'!$B$20))</f>
        <v>0.56065827590443107</v>
      </c>
      <c r="E191">
        <v>19.317387256092999</v>
      </c>
      <c r="F191">
        <v>16.660936772288299</v>
      </c>
      <c r="G191">
        <f>IF(E191&lt;'Planungstool Heizlast'!$B$8,'Planungstool Heizlast'!$B$21,IF(E191&gt;15,'Planungstool Heizlast'!$B$20,'Planungstool Heizlast'!$B$19/(15-'Planungstool Heizlast'!$B$8)*(15-Leistungsdaten!E191)+'Planungstool Heizlast'!$B$20))</f>
        <v>0.5427333333333334</v>
      </c>
      <c r="I191">
        <v>24.343273921025101</v>
      </c>
      <c r="J191">
        <v>27.3973013526447</v>
      </c>
      <c r="K191">
        <f>IF(I191&lt;'Planungstool Heizlast'!$B$8,'Planungstool Heizlast'!$B$21,IF(I191&gt;15,'Planungstool Heizlast'!$B$20,'Planungstool Heizlast'!$B$19/(15-'Planungstool Heizlast'!$B$8)*(15-Leistungsdaten!I191)+'Planungstool Heizlast'!$B$20))</f>
        <v>0.5427333333333334</v>
      </c>
      <c r="M191">
        <v>27.0978625226284</v>
      </c>
      <c r="N191">
        <v>47.1917248597439</v>
      </c>
      <c r="O191">
        <f>IF(M191&lt;'Planungstool Heizlast'!$B$8,'Planungstool Heizlast'!$B$21,IF(M191&gt;15,'Planungstool Heizlast'!$B$20,'Planungstool Heizlast'!$B$19/(15-'Planungstool Heizlast'!$B$8)*(15-Leistungsdaten!M191)+'Planungstool Heizlast'!$B$20))</f>
        <v>0.5427333333333334</v>
      </c>
      <c r="Q191" s="1">
        <f>IF('Planungstool Heizlast'!$B$4="EU13L",Leistungsdaten!E191,IF('Planungstool Heizlast'!$B$4="EU08L",A191,IF('Planungstool Heizlast'!$B$4="EU15L",I191,IF('Planungstool Heizlast'!$B$4="EU20L",M191,""))))</f>
        <v>24.343273921025101</v>
      </c>
      <c r="R191" s="1">
        <f>IF(OR('Planungstool Heizlast'!$B$9="Fußbodenheizung 35°C",'Planungstool Heizlast'!$B$9="Niedertemperaturheizkörper 45°C"),IF('Planungstool Heizlast'!$B$4="EU13L",Leistungsdaten!F191,IF('Planungstool Heizlast'!$B$4="EU08L",Leistungsdaten!B191,IF('Planungstool Heizlast'!$B$4="EU15L",J191,IF('Planungstool Heizlast'!$B$4="EU20L",N191,"")))),IF('Planungstool Heizlast'!$B$4="EU13L",Leistungsdaten!F191,IF('Planungstool Heizlast'!$B$4="EU08L",Leistungsdaten!B191,IF('Planungstool Heizlast'!$B$4="EU15L",J191,IF('Planungstool Heizlast'!$B$4="EU20L",N191,""))))*0.9)*'Planungstool Heizlast'!$B$5</f>
        <v>27.3973013526447</v>
      </c>
      <c r="S191" s="1">
        <f>IF('Planungstool Heizlast'!$B$4="EU13L",Leistungsdaten!G191,IF('Planungstool Heizlast'!$B$4="EU08L",Leistungsdaten!C191,IF('Planungstool Heizlast'!$B$4="EU15L",K191,IF('Planungstool Heizlast'!$B$4="EU20L",O191,""))))*$B$256</f>
        <v>0.5427333333333334</v>
      </c>
      <c r="T191" s="1">
        <f t="shared" si="3"/>
        <v>26.854568019311365</v>
      </c>
    </row>
    <row r="192" spans="1:20" x14ac:dyDescent="0.3">
      <c r="A192">
        <v>15.1544438895817</v>
      </c>
      <c r="B192">
        <v>11.008556348646399</v>
      </c>
      <c r="C192">
        <f>IF(A192&lt;'Planungstool Heizlast'!$B$8,'Planungstool Heizlast'!$B$21,IF(A192&gt;15,'Planungstool Heizlast'!$B$20,'Planungstool Heizlast'!$B$19/(15-'Planungstool Heizlast'!$B$8)*(15-Leistungsdaten!A192)+'Planungstool Heizlast'!$B$20))</f>
        <v>0.5427333333333334</v>
      </c>
      <c r="E192">
        <v>19.549909307062599</v>
      </c>
      <c r="F192">
        <v>16.712114295350201</v>
      </c>
      <c r="G192">
        <f>IF(E192&lt;'Planungstool Heizlast'!$B$8,'Planungstool Heizlast'!$B$21,IF(E192&gt;15,'Planungstool Heizlast'!$B$20,'Planungstool Heizlast'!$B$19/(15-'Planungstool Heizlast'!$B$8)*(15-Leistungsdaten!E192)+'Planungstool Heizlast'!$B$20))</f>
        <v>0.5427333333333334</v>
      </c>
      <c r="I192">
        <v>24.5817868777401</v>
      </c>
      <c r="J192">
        <v>27.474285982210201</v>
      </c>
      <c r="K192">
        <f>IF(I192&lt;'Planungstool Heizlast'!$B$8,'Planungstool Heizlast'!$B$21,IF(I192&gt;15,'Planungstool Heizlast'!$B$20,'Planungstool Heizlast'!$B$19/(15-'Planungstool Heizlast'!$B$8)*(15-Leistungsdaten!I192)+'Planungstool Heizlast'!$B$20))</f>
        <v>0.5427333333333334</v>
      </c>
      <c r="M192">
        <v>27.3829333685592</v>
      </c>
      <c r="N192">
        <v>47.434191978930002</v>
      </c>
      <c r="O192">
        <f>IF(M192&lt;'Planungstool Heizlast'!$B$8,'Planungstool Heizlast'!$B$21,IF(M192&gt;15,'Planungstool Heizlast'!$B$20,'Planungstool Heizlast'!$B$19/(15-'Planungstool Heizlast'!$B$8)*(15-Leistungsdaten!M192)+'Planungstool Heizlast'!$B$20))</f>
        <v>0.5427333333333334</v>
      </c>
      <c r="Q192" s="1">
        <f>IF('Planungstool Heizlast'!$B$4="EU13L",Leistungsdaten!E192,IF('Planungstool Heizlast'!$B$4="EU08L",A192,IF('Planungstool Heizlast'!$B$4="EU15L",I192,IF('Planungstool Heizlast'!$B$4="EU20L",M192,""))))</f>
        <v>24.5817868777401</v>
      </c>
      <c r="R192" s="1">
        <f>IF(OR('Planungstool Heizlast'!$B$9="Fußbodenheizung 35°C",'Planungstool Heizlast'!$B$9="Niedertemperaturheizkörper 45°C"),IF('Planungstool Heizlast'!$B$4="EU13L",Leistungsdaten!F192,IF('Planungstool Heizlast'!$B$4="EU08L",Leistungsdaten!B192,IF('Planungstool Heizlast'!$B$4="EU15L",J192,IF('Planungstool Heizlast'!$B$4="EU20L",N192,"")))),IF('Planungstool Heizlast'!$B$4="EU13L",Leistungsdaten!F192,IF('Planungstool Heizlast'!$B$4="EU08L",Leistungsdaten!B192,IF('Planungstool Heizlast'!$B$4="EU15L",J192,IF('Planungstool Heizlast'!$B$4="EU20L",N192,""))))*0.9)*'Planungstool Heizlast'!$B$5</f>
        <v>27.474285982210201</v>
      </c>
      <c r="S192" s="1">
        <f>IF('Planungstool Heizlast'!$B$4="EU13L",Leistungsdaten!G192,IF('Planungstool Heizlast'!$B$4="EU08L",Leistungsdaten!C192,IF('Planungstool Heizlast'!$B$4="EU15L",K192,IF('Planungstool Heizlast'!$B$4="EU20L",O192,""))))*$B$256</f>
        <v>0.5427333333333334</v>
      </c>
      <c r="T192" s="1">
        <f t="shared" si="3"/>
        <v>26.931552648876867</v>
      </c>
    </row>
    <row r="193" spans="1:20" x14ac:dyDescent="0.3">
      <c r="A193">
        <v>15.3573001506841</v>
      </c>
      <c r="B193">
        <v>11.0046890511246</v>
      </c>
      <c r="C193">
        <f>IF(A193&lt;'Planungstool Heizlast'!$B$8,'Planungstool Heizlast'!$B$21,IF(A193&gt;15,'Planungstool Heizlast'!$B$20,'Planungstool Heizlast'!$B$19/(15-'Planungstool Heizlast'!$B$8)*(15-Leistungsdaten!A193)+'Planungstool Heizlast'!$B$20))</f>
        <v>0.5427333333333334</v>
      </c>
      <c r="E193">
        <v>19.748711302743899</v>
      </c>
      <c r="F193">
        <v>16.697217822741202</v>
      </c>
      <c r="G193">
        <f>IF(E193&lt;'Planungstool Heizlast'!$B$8,'Planungstool Heizlast'!$B$21,IF(E193&gt;15,'Planungstool Heizlast'!$B$20,'Planungstool Heizlast'!$B$19/(15-'Planungstool Heizlast'!$B$8)*(15-Leistungsdaten!E193)+'Planungstool Heizlast'!$B$20))</f>
        <v>0.5427333333333334</v>
      </c>
      <c r="I193">
        <v>24.820206199473901</v>
      </c>
      <c r="J193">
        <v>27.551086759201802</v>
      </c>
      <c r="K193">
        <f>IF(I193&lt;'Planungstool Heizlast'!$B$8,'Planungstool Heizlast'!$B$21,IF(I193&gt;15,'Planungstool Heizlast'!$B$20,'Planungstool Heizlast'!$B$19/(15-'Planungstool Heizlast'!$B$8)*(15-Leistungsdaten!I193)+'Planungstool Heizlast'!$B$20))</f>
        <v>0.5427333333333334</v>
      </c>
      <c r="M193">
        <v>27.66833221508</v>
      </c>
      <c r="N193">
        <v>47.6775438540663</v>
      </c>
      <c r="O193">
        <f>IF(M193&lt;'Planungstool Heizlast'!$B$8,'Planungstool Heizlast'!$B$21,IF(M193&gt;15,'Planungstool Heizlast'!$B$20,'Planungstool Heizlast'!$B$19/(15-'Planungstool Heizlast'!$B$8)*(15-Leistungsdaten!M193)+'Planungstool Heizlast'!$B$20))</f>
        <v>0.5427333333333334</v>
      </c>
      <c r="Q193" s="1">
        <f>IF('Planungstool Heizlast'!$B$4="EU13L",Leistungsdaten!E193,IF('Planungstool Heizlast'!$B$4="EU08L",A193,IF('Planungstool Heizlast'!$B$4="EU15L",I193,IF('Planungstool Heizlast'!$B$4="EU20L",M193,""))))</f>
        <v>24.820206199473901</v>
      </c>
      <c r="R193" s="1">
        <f>IF(OR('Planungstool Heizlast'!$B$9="Fußbodenheizung 35°C",'Planungstool Heizlast'!$B$9="Niedertemperaturheizkörper 45°C"),IF('Planungstool Heizlast'!$B$4="EU13L",Leistungsdaten!F193,IF('Planungstool Heizlast'!$B$4="EU08L",Leistungsdaten!B193,IF('Planungstool Heizlast'!$B$4="EU15L",J193,IF('Planungstool Heizlast'!$B$4="EU20L",N193,"")))),IF('Planungstool Heizlast'!$B$4="EU13L",Leistungsdaten!F193,IF('Planungstool Heizlast'!$B$4="EU08L",Leistungsdaten!B193,IF('Planungstool Heizlast'!$B$4="EU15L",J193,IF('Planungstool Heizlast'!$B$4="EU20L",N193,""))))*0.9)*'Planungstool Heizlast'!$B$5</f>
        <v>27.551086759201802</v>
      </c>
      <c r="S193" s="1">
        <f>IF('Planungstool Heizlast'!$B$4="EU13L",Leistungsdaten!G193,IF('Planungstool Heizlast'!$B$4="EU08L",Leistungsdaten!C193,IF('Planungstool Heizlast'!$B$4="EU15L",K193,IF('Planungstool Heizlast'!$B$4="EU20L",O193,""))))*$B$256</f>
        <v>0.5427333333333334</v>
      </c>
      <c r="T193" s="1">
        <f t="shared" si="3"/>
        <v>27.008353425868467</v>
      </c>
    </row>
    <row r="194" spans="1:20" x14ac:dyDescent="0.3">
      <c r="A194">
        <v>15.5599047333864</v>
      </c>
      <c r="B194">
        <v>11.0004387086782</v>
      </c>
      <c r="C194">
        <f>IF(A194&lt;'Planungstool Heizlast'!$B$8,'Planungstool Heizlast'!$B$21,IF(A194&gt;15,'Planungstool Heizlast'!$B$20,'Planungstool Heizlast'!$B$19/(15-'Planungstool Heizlast'!$B$8)*(15-Leistungsdaten!A194)+'Planungstool Heizlast'!$B$20))</f>
        <v>0.5427333333333334</v>
      </c>
      <c r="E194">
        <v>19.981001462545201</v>
      </c>
      <c r="F194">
        <v>16.747985074371101</v>
      </c>
      <c r="G194">
        <f>IF(E194&lt;'Planungstool Heizlast'!$B$8,'Planungstool Heizlast'!$B$21,IF(E194&gt;15,'Planungstool Heizlast'!$B$20,'Planungstool Heizlast'!$B$19/(15-'Planungstool Heizlast'!$B$8)*(15-Leistungsdaten!E194)+'Planungstool Heizlast'!$B$20))</f>
        <v>0.5427333333333334</v>
      </c>
      <c r="I194">
        <v>25.058530024013798</v>
      </c>
      <c r="J194">
        <v>27.6277001136961</v>
      </c>
      <c r="K194">
        <f>IF(I194&lt;'Planungstool Heizlast'!$B$8,'Planungstool Heizlast'!$B$21,IF(I194&gt;15,'Planungstool Heizlast'!$B$20,'Planungstool Heizlast'!$B$19/(15-'Planungstool Heizlast'!$B$8)*(15-Leistungsdaten!I194)+'Planungstool Heizlast'!$B$20))</f>
        <v>0.5427333333333334</v>
      </c>
      <c r="M194">
        <v>27.954059513288701</v>
      </c>
      <c r="N194">
        <v>47.921781781470898</v>
      </c>
      <c r="O194">
        <f>IF(M194&lt;'Planungstool Heizlast'!$B$8,'Planungstool Heizlast'!$B$21,IF(M194&gt;15,'Planungstool Heizlast'!$B$20,'Planungstool Heizlast'!$B$19/(15-'Planungstool Heizlast'!$B$8)*(15-Leistungsdaten!M194)+'Planungstool Heizlast'!$B$20))</f>
        <v>0.5427333333333334</v>
      </c>
      <c r="Q194" s="1">
        <f>IF('Planungstool Heizlast'!$B$4="EU13L",Leistungsdaten!E194,IF('Planungstool Heizlast'!$B$4="EU08L",A194,IF('Planungstool Heizlast'!$B$4="EU15L",I194,IF('Planungstool Heizlast'!$B$4="EU20L",M194,""))))</f>
        <v>25.058530024013798</v>
      </c>
      <c r="R194" s="1">
        <f>IF(OR('Planungstool Heizlast'!$B$9="Fußbodenheizung 35°C",'Planungstool Heizlast'!$B$9="Niedertemperaturheizkörper 45°C"),IF('Planungstool Heizlast'!$B$4="EU13L",Leistungsdaten!F194,IF('Planungstool Heizlast'!$B$4="EU08L",Leistungsdaten!B194,IF('Planungstool Heizlast'!$B$4="EU15L",J194,IF('Planungstool Heizlast'!$B$4="EU20L",N194,"")))),IF('Planungstool Heizlast'!$B$4="EU13L",Leistungsdaten!F194,IF('Planungstool Heizlast'!$B$4="EU08L",Leistungsdaten!B194,IF('Planungstool Heizlast'!$B$4="EU15L",J194,IF('Planungstool Heizlast'!$B$4="EU20L",N194,""))))*0.9)*'Planungstool Heizlast'!$B$5</f>
        <v>27.6277001136961</v>
      </c>
      <c r="S194" s="1">
        <f>IF('Planungstool Heizlast'!$B$4="EU13L",Leistungsdaten!G194,IF('Planungstool Heizlast'!$B$4="EU08L",Leistungsdaten!C194,IF('Planungstool Heizlast'!$B$4="EU15L",K194,IF('Planungstool Heizlast'!$B$4="EU20L",O194,""))))*$B$256</f>
        <v>0.5427333333333334</v>
      </c>
      <c r="T194" s="1">
        <f t="shared" si="3"/>
        <v>27.084966780362766</v>
      </c>
    </row>
    <row r="195" spans="1:20" x14ac:dyDescent="0.3">
      <c r="A195">
        <v>15.7622572635882</v>
      </c>
      <c r="B195">
        <v>10.9958051643079</v>
      </c>
      <c r="C195">
        <f>IF(A195&lt;'Planungstool Heizlast'!$B$8,'Planungstool Heizlast'!$B$21,IF(A195&gt;15,'Planungstool Heizlast'!$B$20,'Planungstool Heizlast'!$B$19/(15-'Planungstool Heizlast'!$B$8)*(15-Leistungsdaten!A195)+'Planungstool Heizlast'!$B$20))</f>
        <v>0.5427333333333334</v>
      </c>
      <c r="E195">
        <v>20.2132302360064</v>
      </c>
      <c r="F195">
        <v>16.7986453105562</v>
      </c>
      <c r="G195">
        <f>IF(E195&lt;'Planungstool Heizlast'!$B$8,'Planungstool Heizlast'!$B$21,IF(E195&gt;15,'Planungstool Heizlast'!$B$20,'Planungstool Heizlast'!$B$19/(15-'Planungstool Heizlast'!$B$8)*(15-Leistungsdaten!E195)+'Planungstool Heizlast'!$B$20))</f>
        <v>0.5427333333333334</v>
      </c>
      <c r="I195">
        <v>25.2967564821328</v>
      </c>
      <c r="J195">
        <v>27.704122462322999</v>
      </c>
      <c r="K195">
        <f>IF(I195&lt;'Planungstool Heizlast'!$B$8,'Planungstool Heizlast'!$B$21,IF(I195&gt;15,'Planungstool Heizlast'!$B$20,'Planungstool Heizlast'!$B$19/(15-'Planungstool Heizlast'!$B$8)*(15-Leistungsdaten!I195)+'Planungstool Heizlast'!$B$20))</f>
        <v>0.5427333333333334</v>
      </c>
      <c r="M195">
        <v>28.240115714283</v>
      </c>
      <c r="N195">
        <v>48.166907057461998</v>
      </c>
      <c r="O195">
        <f>IF(M195&lt;'Planungstool Heizlast'!$B$8,'Planungstool Heizlast'!$B$21,IF(M195&gt;15,'Planungstool Heizlast'!$B$20,'Planungstool Heizlast'!$B$19/(15-'Planungstool Heizlast'!$B$8)*(15-Leistungsdaten!M195)+'Planungstool Heizlast'!$B$20))</f>
        <v>0.5427333333333334</v>
      </c>
      <c r="Q195" s="1">
        <f>IF('Planungstool Heizlast'!$B$4="EU13L",Leistungsdaten!E195,IF('Planungstool Heizlast'!$B$4="EU08L",A195,IF('Planungstool Heizlast'!$B$4="EU15L",I195,IF('Planungstool Heizlast'!$B$4="EU20L",M195,""))))</f>
        <v>25.2967564821328</v>
      </c>
      <c r="R195" s="1">
        <f>IF(OR('Planungstool Heizlast'!$B$9="Fußbodenheizung 35°C",'Planungstool Heizlast'!$B$9="Niedertemperaturheizkörper 45°C"),IF('Planungstool Heizlast'!$B$4="EU13L",Leistungsdaten!F195,IF('Planungstool Heizlast'!$B$4="EU08L",Leistungsdaten!B195,IF('Planungstool Heizlast'!$B$4="EU15L",J195,IF('Planungstool Heizlast'!$B$4="EU20L",N195,"")))),IF('Planungstool Heizlast'!$B$4="EU13L",Leistungsdaten!F195,IF('Planungstool Heizlast'!$B$4="EU08L",Leistungsdaten!B195,IF('Planungstool Heizlast'!$B$4="EU15L",J195,IF('Planungstool Heizlast'!$B$4="EU20L",N195,""))))*0.9)*'Planungstool Heizlast'!$B$5</f>
        <v>27.704122462322999</v>
      </c>
      <c r="S195" s="1">
        <f>IF('Planungstool Heizlast'!$B$4="EU13L",Leistungsdaten!G195,IF('Planungstool Heizlast'!$B$4="EU08L",Leistungsdaten!C195,IF('Planungstool Heizlast'!$B$4="EU15L",K195,IF('Planungstool Heizlast'!$B$4="EU20L",O195,""))))*$B$256</f>
        <v>0.5427333333333334</v>
      </c>
      <c r="T195" s="1">
        <f t="shared" si="3"/>
        <v>27.161389128989665</v>
      </c>
    </row>
    <row r="196" spans="1:20" x14ac:dyDescent="0.3">
      <c r="A196">
        <v>15.9643573869524</v>
      </c>
      <c r="B196">
        <v>10.9907882909993</v>
      </c>
      <c r="C196">
        <f>IF(A196&lt;'Planungstool Heizlast'!$B$8,'Planungstool Heizlast'!$B$21,IF(A196&gt;15,'Planungstool Heizlast'!$B$20,'Planungstool Heizlast'!$B$19/(15-'Planungstool Heizlast'!$B$8)*(15-Leistungsdaten!A196)+'Planungstool Heizlast'!$B$20))</f>
        <v>0.5427333333333334</v>
      </c>
      <c r="E196">
        <v>20.411403074195899</v>
      </c>
      <c r="F196">
        <v>16.7826615109404</v>
      </c>
      <c r="G196">
        <f>IF(E196&lt;'Planungstool Heizlast'!$B$8,'Planungstool Heizlast'!$B$21,IF(E196&gt;15,'Planungstool Heizlast'!$B$20,'Planungstool Heizlast'!$B$19/(15-'Planungstool Heizlast'!$B$8)*(15-Leistungsdaten!E196)+'Planungstool Heizlast'!$B$20))</f>
        <v>0.5427333333333334</v>
      </c>
      <c r="I196">
        <v>25.5348836975894</v>
      </c>
      <c r="J196">
        <v>27.780350208265599</v>
      </c>
      <c r="K196">
        <f>IF(I196&lt;'Planungstool Heizlast'!$B$8,'Planungstool Heizlast'!$B$21,IF(I196&gt;15,'Planungstool Heizlast'!$B$20,'Planungstool Heizlast'!$B$19/(15-'Planungstool Heizlast'!$B$8)*(15-Leistungsdaten!I196)+'Planungstool Heizlast'!$B$20))</f>
        <v>0.5427333333333334</v>
      </c>
      <c r="M196">
        <v>28.5265012691608</v>
      </c>
      <c r="N196">
        <v>48.412920978357597</v>
      </c>
      <c r="O196">
        <f>IF(M196&lt;'Planungstool Heizlast'!$B$8,'Planungstool Heizlast'!$B$21,IF(M196&gt;15,'Planungstool Heizlast'!$B$20,'Planungstool Heizlast'!$B$19/(15-'Planungstool Heizlast'!$B$8)*(15-Leistungsdaten!M196)+'Planungstool Heizlast'!$B$20))</f>
        <v>0.5427333333333334</v>
      </c>
      <c r="Q196" s="1">
        <f>IF('Planungstool Heizlast'!$B$4="EU13L",Leistungsdaten!E196,IF('Planungstool Heizlast'!$B$4="EU08L",A196,IF('Planungstool Heizlast'!$B$4="EU15L",I196,IF('Planungstool Heizlast'!$B$4="EU20L",M196,""))))</f>
        <v>25.5348836975894</v>
      </c>
      <c r="R196" s="1">
        <f>IF(OR('Planungstool Heizlast'!$B$9="Fußbodenheizung 35°C",'Planungstool Heizlast'!$B$9="Niedertemperaturheizkörper 45°C"),IF('Planungstool Heizlast'!$B$4="EU13L",Leistungsdaten!F196,IF('Planungstool Heizlast'!$B$4="EU08L",Leistungsdaten!B196,IF('Planungstool Heizlast'!$B$4="EU15L",J196,IF('Planungstool Heizlast'!$B$4="EU20L",N196,"")))),IF('Planungstool Heizlast'!$B$4="EU13L",Leistungsdaten!F196,IF('Planungstool Heizlast'!$B$4="EU08L",Leistungsdaten!B196,IF('Planungstool Heizlast'!$B$4="EU15L",J196,IF('Planungstool Heizlast'!$B$4="EU20L",N196,""))))*0.9)*'Planungstool Heizlast'!$B$5</f>
        <v>27.780350208265599</v>
      </c>
      <c r="S196" s="1">
        <f>IF('Planungstool Heizlast'!$B$4="EU13L",Leistungsdaten!G196,IF('Planungstool Heizlast'!$B$4="EU08L",Leistungsdaten!C196,IF('Planungstool Heizlast'!$B$4="EU15L",K196,IF('Planungstool Heizlast'!$B$4="EU20L",O196,""))))*$B$256</f>
        <v>0.5427333333333334</v>
      </c>
      <c r="T196" s="1">
        <f t="shared" si="3"/>
        <v>27.237616874932264</v>
      </c>
    </row>
    <row r="197" spans="1:20" x14ac:dyDescent="0.3">
      <c r="A197">
        <v>16.166204768928999</v>
      </c>
      <c r="B197">
        <v>10.985387991757699</v>
      </c>
      <c r="C197">
        <f>IF(A197&lt;'Planungstool Heizlast'!$B$8,'Planungstool Heizlast'!$B$21,IF(A197&gt;15,'Planungstool Heizlast'!$B$20,'Planungstool Heizlast'!$B$19/(15-'Planungstool Heizlast'!$B$8)*(15-Leistungsdaten!A197)+'Planungstool Heizlast'!$B$20))</f>
        <v>0.5427333333333334</v>
      </c>
      <c r="E197">
        <v>20.643393427534399</v>
      </c>
      <c r="F197">
        <v>16.8329021261831</v>
      </c>
      <c r="G197">
        <f>IF(E197&lt;'Planungstool Heizlast'!$B$8,'Planungstool Heizlast'!$B$21,IF(E197&gt;15,'Planungstool Heizlast'!$B$20,'Planungstool Heizlast'!$B$19/(15-'Planungstool Heizlast'!$B$8)*(15-Leistungsdaten!E197)+'Planungstool Heizlast'!$B$20))</f>
        <v>0.5427333333333334</v>
      </c>
      <c r="I197">
        <v>25.772909787128</v>
      </c>
      <c r="J197">
        <v>27.856379741260501</v>
      </c>
      <c r="K197">
        <f>IF(I197&lt;'Planungstool Heizlast'!$B$8,'Planungstool Heizlast'!$B$21,IF(I197&gt;15,'Planungstool Heizlast'!$B$20,'Planungstool Heizlast'!$B$19/(15-'Planungstool Heizlast'!$B$8)*(15-Leistungsdaten!I197)+'Planungstool Heizlast'!$B$20))</f>
        <v>0.5427333333333334</v>
      </c>
      <c r="M197">
        <v>28.813216629019799</v>
      </c>
      <c r="N197">
        <v>48.659824840475999</v>
      </c>
      <c r="O197">
        <f>IF(M197&lt;'Planungstool Heizlast'!$B$8,'Planungstool Heizlast'!$B$21,IF(M197&gt;15,'Planungstool Heizlast'!$B$20,'Planungstool Heizlast'!$B$19/(15-'Planungstool Heizlast'!$B$8)*(15-Leistungsdaten!M197)+'Planungstool Heizlast'!$B$20))</f>
        <v>0.5427333333333334</v>
      </c>
      <c r="Q197" s="1">
        <f>IF('Planungstool Heizlast'!$B$4="EU13L",Leistungsdaten!E197,IF('Planungstool Heizlast'!$B$4="EU08L",A197,IF('Planungstool Heizlast'!$B$4="EU15L",I197,IF('Planungstool Heizlast'!$B$4="EU20L",M197,""))))</f>
        <v>25.772909787128</v>
      </c>
      <c r="R197" s="1">
        <f>IF(OR('Planungstool Heizlast'!$B$9="Fußbodenheizung 35°C",'Planungstool Heizlast'!$B$9="Niedertemperaturheizkörper 45°C"),IF('Planungstool Heizlast'!$B$4="EU13L",Leistungsdaten!F197,IF('Planungstool Heizlast'!$B$4="EU08L",Leistungsdaten!B197,IF('Planungstool Heizlast'!$B$4="EU15L",J197,IF('Planungstool Heizlast'!$B$4="EU20L",N197,"")))),IF('Planungstool Heizlast'!$B$4="EU13L",Leistungsdaten!F197,IF('Planungstool Heizlast'!$B$4="EU08L",Leistungsdaten!B197,IF('Planungstool Heizlast'!$B$4="EU15L",J197,IF('Planungstool Heizlast'!$B$4="EU20L",N197,""))))*0.9)*'Planungstool Heizlast'!$B$5</f>
        <v>27.856379741260501</v>
      </c>
      <c r="S197" s="1">
        <f>IF('Planungstool Heizlast'!$B$4="EU13L",Leistungsdaten!G197,IF('Planungstool Heizlast'!$B$4="EU08L",Leistungsdaten!C197,IF('Planungstool Heizlast'!$B$4="EU15L",K197,IF('Planungstool Heizlast'!$B$4="EU20L",O197,""))))*$B$256</f>
        <v>0.5427333333333334</v>
      </c>
      <c r="T197" s="1">
        <f t="shared" si="3"/>
        <v>27.313646407927166</v>
      </c>
    </row>
    <row r="198" spans="1:20" x14ac:dyDescent="0.3">
      <c r="A198">
        <v>16.392367001013199</v>
      </c>
      <c r="B198">
        <v>11.0243340202396</v>
      </c>
      <c r="C198">
        <f>IF(A198&lt;'Planungstool Heizlast'!$B$8,'Planungstool Heizlast'!$B$21,IF(A198&gt;15,'Planungstool Heizlast'!$B$20,'Planungstool Heizlast'!$B$19/(15-'Planungstool Heizlast'!$B$8)*(15-Leistungsdaten!A198)+'Planungstool Heizlast'!$B$20))</f>
        <v>0.5427333333333334</v>
      </c>
      <c r="E198">
        <v>20.875318556049699</v>
      </c>
      <c r="F198">
        <v>16.883029970135201</v>
      </c>
      <c r="G198">
        <f>IF(E198&lt;'Planungstool Heizlast'!$B$8,'Planungstool Heizlast'!$B$21,IF(E198&gt;15,'Planungstool Heizlast'!$B$20,'Planungstool Heizlast'!$B$19/(15-'Planungstool Heizlast'!$B$8)*(15-Leistungsdaten!E198)+'Planungstool Heizlast'!$B$20))</f>
        <v>0.5427333333333334</v>
      </c>
      <c r="I198">
        <v>26.010832860478398</v>
      </c>
      <c r="J198">
        <v>27.932207437597398</v>
      </c>
      <c r="K198">
        <f>IF(I198&lt;'Planungstool Heizlast'!$B$8,'Planungstool Heizlast'!$B$21,IF(I198&gt;15,'Planungstool Heizlast'!$B$20,'Planungstool Heizlast'!$B$19/(15-'Planungstool Heizlast'!$B$8)*(15-Leistungsdaten!I198)+'Planungstool Heizlast'!$B$20))</f>
        <v>0.5427333333333334</v>
      </c>
      <c r="M198">
        <v>29.1002622449579</v>
      </c>
      <c r="N198">
        <v>48.907619940135298</v>
      </c>
      <c r="O198">
        <f>IF(M198&lt;'Planungstool Heizlast'!$B$8,'Planungstool Heizlast'!$B$21,IF(M198&gt;15,'Planungstool Heizlast'!$B$20,'Planungstool Heizlast'!$B$19/(15-'Planungstool Heizlast'!$B$8)*(15-Leistungsdaten!M198)+'Planungstool Heizlast'!$B$20))</f>
        <v>0.5427333333333334</v>
      </c>
      <c r="Q198" s="1">
        <f>IF('Planungstool Heizlast'!$B$4="EU13L",Leistungsdaten!E198,IF('Planungstool Heizlast'!$B$4="EU08L",A198,IF('Planungstool Heizlast'!$B$4="EU15L",I198,IF('Planungstool Heizlast'!$B$4="EU20L",M198,""))))</f>
        <v>26.010832860478398</v>
      </c>
      <c r="R198" s="1">
        <f>IF(OR('Planungstool Heizlast'!$B$9="Fußbodenheizung 35°C",'Planungstool Heizlast'!$B$9="Niedertemperaturheizkörper 45°C"),IF('Planungstool Heizlast'!$B$4="EU13L",Leistungsdaten!F198,IF('Planungstool Heizlast'!$B$4="EU08L",Leistungsdaten!B198,IF('Planungstool Heizlast'!$B$4="EU15L",J198,IF('Planungstool Heizlast'!$B$4="EU20L",N198,"")))),IF('Planungstool Heizlast'!$B$4="EU13L",Leistungsdaten!F198,IF('Planungstool Heizlast'!$B$4="EU08L",Leistungsdaten!B198,IF('Planungstool Heizlast'!$B$4="EU15L",J198,IF('Planungstool Heizlast'!$B$4="EU20L",N198,""))))*0.9)*'Planungstool Heizlast'!$B$5</f>
        <v>27.932207437597398</v>
      </c>
      <c r="S198" s="1">
        <f>IF('Planungstool Heizlast'!$B$4="EU13L",Leistungsdaten!G198,IF('Planungstool Heizlast'!$B$4="EU08L",Leistungsdaten!C198,IF('Planungstool Heizlast'!$B$4="EU15L",K198,IF('Planungstool Heizlast'!$B$4="EU20L",O198,""))))*$B$256</f>
        <v>0.5427333333333334</v>
      </c>
      <c r="T198" s="1">
        <f t="shared" si="3"/>
        <v>27.389474104264064</v>
      </c>
    </row>
    <row r="199" spans="1:20" x14ac:dyDescent="0.3">
      <c r="A199">
        <v>16.6185084768547</v>
      </c>
      <c r="B199">
        <v>11.063206481287899</v>
      </c>
      <c r="C199">
        <f>IF(A199&lt;'Planungstool Heizlast'!$B$8,'Planungstool Heizlast'!$B$21,IF(A199&gt;15,'Planungstool Heizlast'!$B$20,'Planungstool Heizlast'!$B$19/(15-'Planungstool Heizlast'!$B$8)*(15-Leistungsdaten!A199)+'Planungstool Heizlast'!$B$20))</f>
        <v>0.5427333333333334</v>
      </c>
      <c r="E199">
        <v>21.0728550718568</v>
      </c>
      <c r="F199">
        <v>16.865950509825499</v>
      </c>
      <c r="G199">
        <f>IF(E199&lt;'Planungstool Heizlast'!$B$8,'Planungstool Heizlast'!$B$21,IF(E199&gt;15,'Planungstool Heizlast'!$B$20,'Planungstool Heizlast'!$B$19/(15-'Planungstool Heizlast'!$B$8)*(15-Leistungsdaten!E199)+'Planungstool Heizlast'!$B$20))</f>
        <v>0.5427333333333334</v>
      </c>
      <c r="I199">
        <v>26.248651020356402</v>
      </c>
      <c r="J199">
        <v>28.007829660119398</v>
      </c>
      <c r="K199">
        <f>IF(I199&lt;'Planungstool Heizlast'!$B$8,'Planungstool Heizlast'!$B$21,IF(I199&gt;15,'Planungstool Heizlast'!$B$20,'Planungstool Heizlast'!$B$19/(15-'Planungstool Heizlast'!$B$8)*(15-Leistungsdaten!I199)+'Planungstool Heizlast'!$B$20))</f>
        <v>0.5427333333333334</v>
      </c>
      <c r="M199">
        <v>29.387638568072902</v>
      </c>
      <c r="N199">
        <v>49.1563075736535</v>
      </c>
      <c r="O199">
        <f>IF(M199&lt;'Planungstool Heizlast'!$B$8,'Planungstool Heizlast'!$B$21,IF(M199&gt;15,'Planungstool Heizlast'!$B$20,'Planungstool Heizlast'!$B$19/(15-'Planungstool Heizlast'!$B$8)*(15-Leistungsdaten!M199)+'Planungstool Heizlast'!$B$20))</f>
        <v>0.5427333333333334</v>
      </c>
      <c r="Q199" s="1">
        <f>IF('Planungstool Heizlast'!$B$4="EU13L",Leistungsdaten!E199,IF('Planungstool Heizlast'!$B$4="EU08L",A199,IF('Planungstool Heizlast'!$B$4="EU15L",I199,IF('Planungstool Heizlast'!$B$4="EU20L",M199,""))))</f>
        <v>26.248651020356402</v>
      </c>
      <c r="R199" s="1">
        <f>IF(OR('Planungstool Heizlast'!$B$9="Fußbodenheizung 35°C",'Planungstool Heizlast'!$B$9="Niedertemperaturheizkörper 45°C"),IF('Planungstool Heizlast'!$B$4="EU13L",Leistungsdaten!F199,IF('Planungstool Heizlast'!$B$4="EU08L",Leistungsdaten!B199,IF('Planungstool Heizlast'!$B$4="EU15L",J199,IF('Planungstool Heizlast'!$B$4="EU20L",N199,"")))),IF('Planungstool Heizlast'!$B$4="EU13L",Leistungsdaten!F199,IF('Planungstool Heizlast'!$B$4="EU08L",Leistungsdaten!B199,IF('Planungstool Heizlast'!$B$4="EU15L",J199,IF('Planungstool Heizlast'!$B$4="EU20L",N199,""))))*0.9)*'Planungstool Heizlast'!$B$5</f>
        <v>28.007829660119398</v>
      </c>
      <c r="S199" s="1">
        <f>IF('Planungstool Heizlast'!$B$4="EU13L",Leistungsdaten!G199,IF('Planungstool Heizlast'!$B$4="EU08L",Leistungsdaten!C199,IF('Planungstool Heizlast'!$B$4="EU15L",K199,IF('Planungstool Heizlast'!$B$4="EU20L",O199,""))))*$B$256</f>
        <v>0.5427333333333334</v>
      </c>
      <c r="T199" s="1">
        <f t="shared" si="3"/>
        <v>27.465096326786064</v>
      </c>
    </row>
    <row r="200" spans="1:20" x14ac:dyDescent="0.3">
      <c r="A200">
        <v>16.819813803381901</v>
      </c>
      <c r="B200">
        <v>11.056933925766099</v>
      </c>
      <c r="C200">
        <f>IF(A200&lt;'Planungstool Heizlast'!$B$8,'Planungstool Heizlast'!$B$21,IF(A200&gt;15,'Planungstool Heizlast'!$B$20,'Planungstool Heizlast'!$B$19/(15-'Planungstool Heizlast'!$B$8)*(15-Leistungsdaten!A200)+'Planungstool Heizlast'!$B$20))</f>
        <v>0.5427333333333334</v>
      </c>
      <c r="E200">
        <v>21.304535263537201</v>
      </c>
      <c r="F200">
        <v>16.915649401897799</v>
      </c>
      <c r="G200">
        <f>IF(E200&lt;'Planungstool Heizlast'!$B$8,'Planungstool Heizlast'!$B$21,IF(E200&gt;15,'Planungstool Heizlast'!$B$20,'Planungstool Heizlast'!$B$19/(15-'Planungstool Heizlast'!$B$8)*(15-Leistungsdaten!E200)+'Planungstool Heizlast'!$B$20))</f>
        <v>0.5427333333333334</v>
      </c>
      <c r="I200">
        <v>26.486362362463201</v>
      </c>
      <c r="J200">
        <v>28.083242758222902</v>
      </c>
      <c r="K200">
        <f>IF(I200&lt;'Planungstool Heizlast'!$B$8,'Planungstool Heizlast'!$B$21,IF(I200&gt;15,'Planungstool Heizlast'!$B$20,'Planungstool Heizlast'!$B$19/(15-'Planungstool Heizlast'!$B$8)*(15-Leistungsdaten!I200)+'Planungstool Heizlast'!$B$20))</f>
        <v>0.5427333333333334</v>
      </c>
      <c r="M200">
        <v>29.675346049462501</v>
      </c>
      <c r="N200">
        <v>49.405889037348999</v>
      </c>
      <c r="O200">
        <f>IF(M200&lt;'Planungstool Heizlast'!$B$8,'Planungstool Heizlast'!$B$21,IF(M200&gt;15,'Planungstool Heizlast'!$B$20,'Planungstool Heizlast'!$B$19/(15-'Planungstool Heizlast'!$B$8)*(15-Leistungsdaten!M200)+'Planungstool Heizlast'!$B$20))</f>
        <v>0.5427333333333334</v>
      </c>
      <c r="Q200" s="1">
        <f>IF('Planungstool Heizlast'!$B$4="EU13L",Leistungsdaten!E200,IF('Planungstool Heizlast'!$B$4="EU08L",A200,IF('Planungstool Heizlast'!$B$4="EU15L",I200,IF('Planungstool Heizlast'!$B$4="EU20L",M200,""))))</f>
        <v>26.486362362463201</v>
      </c>
      <c r="R200" s="1">
        <f>IF(OR('Planungstool Heizlast'!$B$9="Fußbodenheizung 35°C",'Planungstool Heizlast'!$B$9="Niedertemperaturheizkörper 45°C"),IF('Planungstool Heizlast'!$B$4="EU13L",Leistungsdaten!F200,IF('Planungstool Heizlast'!$B$4="EU08L",Leistungsdaten!B200,IF('Planungstool Heizlast'!$B$4="EU15L",J200,IF('Planungstool Heizlast'!$B$4="EU20L",N200,"")))),IF('Planungstool Heizlast'!$B$4="EU13L",Leistungsdaten!F200,IF('Planungstool Heizlast'!$B$4="EU08L",Leistungsdaten!B200,IF('Planungstool Heizlast'!$B$4="EU15L",J200,IF('Planungstool Heizlast'!$B$4="EU20L",N200,""))))*0.9)*'Planungstool Heizlast'!$B$5</f>
        <v>28.083242758222902</v>
      </c>
      <c r="S200" s="1">
        <f>IF('Planungstool Heizlast'!$B$4="EU13L",Leistungsdaten!G200,IF('Planungstool Heizlast'!$B$4="EU08L",Leistungsdaten!C200,IF('Planungstool Heizlast'!$B$4="EU15L",K200,IF('Planungstool Heizlast'!$B$4="EU20L",O200,""))))*$B$256</f>
        <v>0.5427333333333334</v>
      </c>
      <c r="T200" s="1">
        <f t="shared" si="3"/>
        <v>27.540509424889567</v>
      </c>
    </row>
    <row r="201" spans="1:20" x14ac:dyDescent="0.3">
      <c r="A201">
        <v>17.045787296819899</v>
      </c>
      <c r="B201">
        <v>11.0954841401945</v>
      </c>
      <c r="C201">
        <f>IF(A201&lt;'Planungstool Heizlast'!$B$8,'Planungstool Heizlast'!$B$21,IF(A201&gt;15,'Planungstool Heizlast'!$B$20,'Planungstool Heizlast'!$B$19/(15-'Planungstool Heizlast'!$B$8)*(15-Leistungsdaten!A201)+'Planungstool Heizlast'!$B$20))</f>
        <v>0.5427333333333334</v>
      </c>
      <c r="E201">
        <v>21.536146371190299</v>
      </c>
      <c r="F201">
        <v>16.965229735397301</v>
      </c>
      <c r="G201">
        <f>IF(E201&lt;'Planungstool Heizlast'!$B$8,'Planungstool Heizlast'!$B$21,IF(E201&gt;15,'Planungstool Heizlast'!$B$20,'Planungstool Heizlast'!$B$19/(15-'Planungstool Heizlast'!$B$8)*(15-Leistungsdaten!E201)+'Planungstool Heizlast'!$B$20))</f>
        <v>0.5427333333333334</v>
      </c>
      <c r="I201">
        <v>26.723964975485799</v>
      </c>
      <c r="J201">
        <v>28.158443067857601</v>
      </c>
      <c r="K201">
        <f>IF(I201&lt;'Planungstool Heizlast'!$B$8,'Planungstool Heizlast'!$B$21,IF(I201&gt;15,'Planungstool Heizlast'!$B$20,'Planungstool Heizlast'!$B$19/(15-'Planungstool Heizlast'!$B$8)*(15-Leistungsdaten!I201)+'Planungstool Heizlast'!$B$20))</f>
        <v>0.5427333333333334</v>
      </c>
      <c r="M201">
        <v>29.963385140224698</v>
      </c>
      <c r="N201">
        <v>49.656365627539799</v>
      </c>
      <c r="O201">
        <f>IF(M201&lt;'Planungstool Heizlast'!$B$8,'Planungstool Heizlast'!$B$21,IF(M201&gt;15,'Planungstool Heizlast'!$B$20,'Planungstool Heizlast'!$B$19/(15-'Planungstool Heizlast'!$B$8)*(15-Leistungsdaten!M201)+'Planungstool Heizlast'!$B$20))</f>
        <v>0.5427333333333334</v>
      </c>
      <c r="Q201" s="1">
        <f>IF('Planungstool Heizlast'!$B$4="EU13L",Leistungsdaten!E201,IF('Planungstool Heizlast'!$B$4="EU08L",A201,IF('Planungstool Heizlast'!$B$4="EU15L",I201,IF('Planungstool Heizlast'!$B$4="EU20L",M201,""))))</f>
        <v>26.723964975485799</v>
      </c>
      <c r="R201" s="1">
        <f>IF(OR('Planungstool Heizlast'!$B$9="Fußbodenheizung 35°C",'Planungstool Heizlast'!$B$9="Niedertemperaturheizkörper 45°C"),IF('Planungstool Heizlast'!$B$4="EU13L",Leistungsdaten!F201,IF('Planungstool Heizlast'!$B$4="EU08L",Leistungsdaten!B201,IF('Planungstool Heizlast'!$B$4="EU15L",J201,IF('Planungstool Heizlast'!$B$4="EU20L",N201,"")))),IF('Planungstool Heizlast'!$B$4="EU13L",Leistungsdaten!F201,IF('Planungstool Heizlast'!$B$4="EU08L",Leistungsdaten!B201,IF('Planungstool Heizlast'!$B$4="EU15L",J201,IF('Planungstool Heizlast'!$B$4="EU20L",N201,""))))*0.9)*'Planungstool Heizlast'!$B$5</f>
        <v>28.158443067857601</v>
      </c>
      <c r="S201" s="1">
        <f>IF('Planungstool Heizlast'!$B$4="EU13L",Leistungsdaten!G201,IF('Planungstool Heizlast'!$B$4="EU08L",Leistungsdaten!C201,IF('Planungstool Heizlast'!$B$4="EU15L",K201,IF('Planungstool Heizlast'!$B$4="EU20L",O201,""))))*$B$256</f>
        <v>0.5427333333333334</v>
      </c>
      <c r="T201" s="1">
        <f t="shared" si="3"/>
        <v>27.615709734524266</v>
      </c>
    </row>
    <row r="202" spans="1:20" x14ac:dyDescent="0.3">
      <c r="A202">
        <v>17.271736628516699</v>
      </c>
      <c r="B202">
        <v>11.1339552332119</v>
      </c>
      <c r="C202">
        <f>IF(A202&lt;'Planungstool Heizlast'!$B$8,'Planungstool Heizlast'!$B$21,IF(A202&gt;15,'Planungstool Heizlast'!$B$20,'Planungstool Heizlast'!$B$19/(15-'Planungstool Heizlast'!$B$8)*(15-Leistungsdaten!A202)+'Planungstool Heizlast'!$B$20))</f>
        <v>0.5427333333333334</v>
      </c>
      <c r="E202">
        <v>21.7330395560884</v>
      </c>
      <c r="F202">
        <v>16.947046517935799</v>
      </c>
      <c r="G202">
        <f>IF(E202&lt;'Planungstool Heizlast'!$B$8,'Planungstool Heizlast'!$B$21,IF(E202&gt;15,'Planungstool Heizlast'!$B$20,'Planungstool Heizlast'!$B$19/(15-'Planungstool Heizlast'!$B$8)*(15-Leistungsdaten!E202)+'Planungstool Heizlast'!$B$20))</f>
        <v>0.5427333333333334</v>
      </c>
      <c r="I202">
        <v>26.961456941096898</v>
      </c>
      <c r="J202">
        <v>28.233426911526699</v>
      </c>
      <c r="K202">
        <f>IF(I202&lt;'Planungstool Heizlast'!$B$8,'Planungstool Heizlast'!$B$21,IF(I202&gt;15,'Planungstool Heizlast'!$B$20,'Planungstool Heizlast'!$B$19/(15-'Planungstool Heizlast'!$B$8)*(15-Leistungsdaten!I202)+'Planungstool Heizlast'!$B$20))</f>
        <v>0.5427333333333334</v>
      </c>
      <c r="M202">
        <v>30.251756291457099</v>
      </c>
      <c r="N202">
        <v>49.907738640543997</v>
      </c>
      <c r="O202">
        <f>IF(M202&lt;'Planungstool Heizlast'!$B$8,'Planungstool Heizlast'!$B$21,IF(M202&gt;15,'Planungstool Heizlast'!$B$20,'Planungstool Heizlast'!$B$19/(15-'Planungstool Heizlast'!$B$8)*(15-Leistungsdaten!M202)+'Planungstool Heizlast'!$B$20))</f>
        <v>0.5427333333333334</v>
      </c>
      <c r="Q202" s="1">
        <f>IF('Planungstool Heizlast'!$B$4="EU13L",Leistungsdaten!E202,IF('Planungstool Heizlast'!$B$4="EU08L",A202,IF('Planungstool Heizlast'!$B$4="EU15L",I202,IF('Planungstool Heizlast'!$B$4="EU20L",M202,""))))</f>
        <v>26.961456941096898</v>
      </c>
      <c r="R202" s="1">
        <f>IF(OR('Planungstool Heizlast'!$B$9="Fußbodenheizung 35°C",'Planungstool Heizlast'!$B$9="Niedertemperaturheizkörper 45°C"),IF('Planungstool Heizlast'!$B$4="EU13L",Leistungsdaten!F202,IF('Planungstool Heizlast'!$B$4="EU08L",Leistungsdaten!B202,IF('Planungstool Heizlast'!$B$4="EU15L",J202,IF('Planungstool Heizlast'!$B$4="EU20L",N202,"")))),IF('Planungstool Heizlast'!$B$4="EU13L",Leistungsdaten!F202,IF('Planungstool Heizlast'!$B$4="EU08L",Leistungsdaten!B202,IF('Planungstool Heizlast'!$B$4="EU15L",J202,IF('Planungstool Heizlast'!$B$4="EU20L",N202,""))))*0.9)*'Planungstool Heizlast'!$B$5</f>
        <v>28.233426911526699</v>
      </c>
      <c r="S202" s="1">
        <f>IF('Planungstool Heizlast'!$B$4="EU13L",Leistungsdaten!G202,IF('Planungstool Heizlast'!$B$4="EU08L",Leistungsdaten!C202,IF('Planungstool Heizlast'!$B$4="EU15L",K202,IF('Planungstool Heizlast'!$B$4="EU20L",O202,""))))*$B$256</f>
        <v>0.5427333333333334</v>
      </c>
      <c r="T202" s="1">
        <f t="shared" si="3"/>
        <v>27.690693578193365</v>
      </c>
    </row>
    <row r="203" spans="1:20" x14ac:dyDescent="0.3">
      <c r="A203">
        <v>17.472492607986499</v>
      </c>
      <c r="B203">
        <v>11.1268008584663</v>
      </c>
      <c r="C203">
        <f>IF(A203&lt;'Planungstool Heizlast'!$B$8,'Planungstool Heizlast'!$B$21,IF(A203&gt;15,'Planungstool Heizlast'!$B$20,'Planungstool Heizlast'!$B$19/(15-'Planungstool Heizlast'!$B$8)*(15-Leistungsdaten!A203)+'Planungstool Heizlast'!$B$20))</f>
        <v>0.5427333333333334</v>
      </c>
      <c r="E203">
        <v>21.964399222391901</v>
      </c>
      <c r="F203">
        <v>16.9961885871239</v>
      </c>
      <c r="G203">
        <f>IF(E203&lt;'Planungstool Heizlast'!$B$8,'Planungstool Heizlast'!$B$21,IF(E203&gt;15,'Planungstool Heizlast'!$B$20,'Planungstool Heizlast'!$B$19/(15-'Planungstool Heizlast'!$B$8)*(15-Leistungsdaten!E203)+'Planungstool Heizlast'!$B$20))</f>
        <v>0.5427333333333334</v>
      </c>
      <c r="I203">
        <v>27.198836333954802</v>
      </c>
      <c r="J203">
        <v>28.308190598286199</v>
      </c>
      <c r="K203">
        <f>IF(I203&lt;'Planungstool Heizlast'!$B$8,'Planungstool Heizlast'!$B$21,IF(I203&gt;15,'Planungstool Heizlast'!$B$20,'Planungstool Heizlast'!$B$19/(15-'Planungstool Heizlast'!$B$8)*(15-Leistungsdaten!I203)+'Planungstool Heizlast'!$B$20))</f>
        <v>0.5427333333333334</v>
      </c>
      <c r="M203">
        <v>30.540459954257599</v>
      </c>
      <c r="N203">
        <v>50.160009372679802</v>
      </c>
      <c r="O203">
        <f>IF(M203&lt;'Planungstool Heizlast'!$B$8,'Planungstool Heizlast'!$B$21,IF(M203&gt;15,'Planungstool Heizlast'!$B$20,'Planungstool Heizlast'!$B$19/(15-'Planungstool Heizlast'!$B$8)*(15-Leistungsdaten!M203)+'Planungstool Heizlast'!$B$20))</f>
        <v>0.5427333333333334</v>
      </c>
      <c r="Q203" s="1">
        <f>IF('Planungstool Heizlast'!$B$4="EU13L",Leistungsdaten!E203,IF('Planungstool Heizlast'!$B$4="EU08L",A203,IF('Planungstool Heizlast'!$B$4="EU15L",I203,IF('Planungstool Heizlast'!$B$4="EU20L",M203,""))))</f>
        <v>27.198836333954802</v>
      </c>
      <c r="R203" s="1">
        <f>IF(OR('Planungstool Heizlast'!$B$9="Fußbodenheizung 35°C",'Planungstool Heizlast'!$B$9="Niedertemperaturheizkörper 45°C"),IF('Planungstool Heizlast'!$B$4="EU13L",Leistungsdaten!F203,IF('Planungstool Heizlast'!$B$4="EU08L",Leistungsdaten!B203,IF('Planungstool Heizlast'!$B$4="EU15L",J203,IF('Planungstool Heizlast'!$B$4="EU20L",N203,"")))),IF('Planungstool Heizlast'!$B$4="EU13L",Leistungsdaten!F203,IF('Planungstool Heizlast'!$B$4="EU08L",Leistungsdaten!B203,IF('Planungstool Heizlast'!$B$4="EU15L",J203,IF('Planungstool Heizlast'!$B$4="EU20L",N203,""))))*0.9)*'Planungstool Heizlast'!$B$5</f>
        <v>28.308190598286199</v>
      </c>
      <c r="S203" s="1">
        <f>IF('Planungstool Heizlast'!$B$4="EU13L",Leistungsdaten!G203,IF('Planungstool Heizlast'!$B$4="EU08L",Leistungsdaten!C203,IF('Planungstool Heizlast'!$B$4="EU15L",K203,IF('Planungstool Heizlast'!$B$4="EU20L",O203,""))))*$B$256</f>
        <v>0.5427333333333334</v>
      </c>
      <c r="T203" s="1">
        <f t="shared" si="3"/>
        <v>27.765457264952865</v>
      </c>
    </row>
    <row r="204" spans="1:20" x14ac:dyDescent="0.3">
      <c r="A204">
        <v>17.698267796420001</v>
      </c>
      <c r="B204">
        <v>11.1649402755179</v>
      </c>
      <c r="C204">
        <f>IF(A204&lt;'Planungstool Heizlast'!$B$8,'Planungstool Heizlast'!$B$21,IF(A204&gt;15,'Planungstool Heizlast'!$B$20,'Planungstool Heizlast'!$B$19/(15-'Planungstool Heizlast'!$B$8)*(15-Leistungsdaten!A204)+'Planungstool Heizlast'!$B$20))</f>
        <v>0.5427333333333334</v>
      </c>
      <c r="E204">
        <v>22.195685924725201</v>
      </c>
      <c r="F204">
        <v>17.045206278992001</v>
      </c>
      <c r="G204">
        <f>IF(E204&lt;'Planungstool Heizlast'!$B$8,'Planungstool Heizlast'!$B$21,IF(E204&gt;15,'Planungstool Heizlast'!$B$20,'Planungstool Heizlast'!$B$19/(15-'Planungstool Heizlast'!$B$8)*(15-Leistungsdaten!E204)+'Planungstool Heizlast'!$B$20))</f>
        <v>0.5427333333333334</v>
      </c>
      <c r="I204">
        <v>27.436101221703499</v>
      </c>
      <c r="J204">
        <v>28.382730423746001</v>
      </c>
      <c r="K204">
        <f>IF(I204&lt;'Planungstool Heizlast'!$B$8,'Planungstool Heizlast'!$B$21,IF(I204&gt;15,'Planungstool Heizlast'!$B$20,'Planungstool Heizlast'!$B$19/(15-'Planungstool Heizlast'!$B$8)*(15-Leistungsdaten!I204)+'Planungstool Heizlast'!$B$20))</f>
        <v>0.5427333333333334</v>
      </c>
      <c r="M204">
        <v>30.829496579724101</v>
      </c>
      <c r="N204">
        <v>50.413179120265397</v>
      </c>
      <c r="O204">
        <f>IF(M204&lt;'Planungstool Heizlast'!$B$8,'Planungstool Heizlast'!$B$21,IF(M204&gt;15,'Planungstool Heizlast'!$B$20,'Planungstool Heizlast'!$B$19/(15-'Planungstool Heizlast'!$B$8)*(15-Leistungsdaten!M204)+'Planungstool Heizlast'!$B$20))</f>
        <v>0.5427333333333334</v>
      </c>
      <c r="Q204" s="1">
        <f>IF('Planungstool Heizlast'!$B$4="EU13L",Leistungsdaten!E204,IF('Planungstool Heizlast'!$B$4="EU08L",A204,IF('Planungstool Heizlast'!$B$4="EU15L",I204,IF('Planungstool Heizlast'!$B$4="EU20L",M204,""))))</f>
        <v>27.436101221703499</v>
      </c>
      <c r="R204" s="1">
        <f>IF(OR('Planungstool Heizlast'!$B$9="Fußbodenheizung 35°C",'Planungstool Heizlast'!$B$9="Niedertemperaturheizkörper 45°C"),IF('Planungstool Heizlast'!$B$4="EU13L",Leistungsdaten!F204,IF('Planungstool Heizlast'!$B$4="EU08L",Leistungsdaten!B204,IF('Planungstool Heizlast'!$B$4="EU15L",J204,IF('Planungstool Heizlast'!$B$4="EU20L",N204,"")))),IF('Planungstool Heizlast'!$B$4="EU13L",Leistungsdaten!F204,IF('Planungstool Heizlast'!$B$4="EU08L",Leistungsdaten!B204,IF('Planungstool Heizlast'!$B$4="EU15L",J204,IF('Planungstool Heizlast'!$B$4="EU20L",N204,""))))*0.9)*'Planungstool Heizlast'!$B$5</f>
        <v>28.382730423746001</v>
      </c>
      <c r="S204" s="1">
        <f>IF('Planungstool Heizlast'!$B$4="EU13L",Leistungsdaten!G204,IF('Planungstool Heizlast'!$B$4="EU08L",Leistungsdaten!C204,IF('Planungstool Heizlast'!$B$4="EU15L",K204,IF('Planungstool Heizlast'!$B$4="EU20L",O204,""))))*$B$256</f>
        <v>0.5427333333333334</v>
      </c>
      <c r="T204" s="1">
        <f t="shared" si="3"/>
        <v>27.839997090412666</v>
      </c>
    </row>
    <row r="205" spans="1:20" x14ac:dyDescent="0.3">
      <c r="A205">
        <v>17.9240154135605</v>
      </c>
      <c r="B205">
        <v>11.202995011032</v>
      </c>
      <c r="C205">
        <f>IF(A205&lt;'Planungstool Heizlast'!$B$8,'Planungstool Heizlast'!$B$21,IF(A205&gt;15,'Planungstool Heizlast'!$B$20,'Planungstool Heizlast'!$B$19/(15-'Planungstool Heizlast'!$B$8)*(15-Leistungsdaten!A205)+'Planungstool Heizlast'!$B$20))</f>
        <v>0.5427333333333334</v>
      </c>
      <c r="E205">
        <v>22.391928926493499</v>
      </c>
      <c r="F205">
        <v>17.025911445062899</v>
      </c>
      <c r="G205">
        <f>IF(E205&lt;'Planungstool Heizlast'!$B$8,'Planungstool Heizlast'!$B$21,IF(E205&gt;15,'Planungstool Heizlast'!$B$20,'Planungstool Heizlast'!$B$19/(15-'Planungstool Heizlast'!$B$8)*(15-Leistungsdaten!E205)+'Planungstool Heizlast'!$B$20))</f>
        <v>0.5427333333333334</v>
      </c>
      <c r="I205">
        <v>27.673249664972701</v>
      </c>
      <c r="J205">
        <v>28.457042670069001</v>
      </c>
      <c r="K205">
        <f>IF(I205&lt;'Planungstool Heizlast'!$B$8,'Planungstool Heizlast'!$B$21,IF(I205&gt;15,'Planungstool Heizlast'!$B$20,'Planungstool Heizlast'!$B$19/(15-'Planungstool Heizlast'!$B$8)*(15-Leistungsdaten!I205)+'Planungstool Heizlast'!$B$20))</f>
        <v>0.5427333333333334</v>
      </c>
      <c r="M205">
        <v>31.1188666189543</v>
      </c>
      <c r="N205">
        <v>50.6672491796188</v>
      </c>
      <c r="O205">
        <f>IF(M205&lt;'Planungstool Heizlast'!$B$8,'Planungstool Heizlast'!$B$21,IF(M205&gt;15,'Planungstool Heizlast'!$B$20,'Planungstool Heizlast'!$B$19/(15-'Planungstool Heizlast'!$B$8)*(15-Leistungsdaten!M205)+'Planungstool Heizlast'!$B$20))</f>
        <v>0.5427333333333334</v>
      </c>
      <c r="Q205" s="1">
        <f>IF('Planungstool Heizlast'!$B$4="EU13L",Leistungsdaten!E205,IF('Planungstool Heizlast'!$B$4="EU08L",A205,IF('Planungstool Heizlast'!$B$4="EU15L",I205,IF('Planungstool Heizlast'!$B$4="EU20L",M205,""))))</f>
        <v>27.673249664972701</v>
      </c>
      <c r="R205" s="1">
        <f>IF(OR('Planungstool Heizlast'!$B$9="Fußbodenheizung 35°C",'Planungstool Heizlast'!$B$9="Niedertemperaturheizkörper 45°C"),IF('Planungstool Heizlast'!$B$4="EU13L",Leistungsdaten!F205,IF('Planungstool Heizlast'!$B$4="EU08L",Leistungsdaten!B205,IF('Planungstool Heizlast'!$B$4="EU15L",J205,IF('Planungstool Heizlast'!$B$4="EU20L",N205,"")))),IF('Planungstool Heizlast'!$B$4="EU13L",Leistungsdaten!F205,IF('Planungstool Heizlast'!$B$4="EU08L",Leistungsdaten!B205,IF('Planungstool Heizlast'!$B$4="EU15L",J205,IF('Planungstool Heizlast'!$B$4="EU20L",N205,""))))*0.9)*'Planungstool Heizlast'!$B$5</f>
        <v>28.457042670069001</v>
      </c>
      <c r="S205" s="1">
        <f>IF('Planungstool Heizlast'!$B$4="EU13L",Leistungsdaten!G205,IF('Planungstool Heizlast'!$B$4="EU08L",Leistungsdaten!C205,IF('Planungstool Heizlast'!$B$4="EU15L",K205,IF('Planungstool Heizlast'!$B$4="EU20L",O205,""))))*$B$256</f>
        <v>0.5427333333333334</v>
      </c>
      <c r="T205" s="1">
        <f t="shared" si="3"/>
        <v>27.914309336735666</v>
      </c>
    </row>
    <row r="206" spans="1:20" x14ac:dyDescent="0.3">
      <c r="A206">
        <v>18.124214970158899</v>
      </c>
      <c r="B206">
        <v>11.1949495815134</v>
      </c>
      <c r="C206">
        <f>IF(A206&lt;'Planungstool Heizlast'!$B$8,'Planungstool Heizlast'!$B$21,IF(A206&gt;15,'Planungstool Heizlast'!$B$20,'Planungstool Heizlast'!$B$19/(15-'Planungstool Heizlast'!$B$8)*(15-Leistungsdaten!A206)+'Planungstool Heizlast'!$B$20))</f>
        <v>0.5427333333333334</v>
      </c>
      <c r="E206">
        <v>22.622957695115801</v>
      </c>
      <c r="F206">
        <v>17.0744815786266</v>
      </c>
      <c r="G206">
        <f>IF(E206&lt;'Planungstool Heizlast'!$B$8,'Planungstool Heizlast'!$B$21,IF(E206&gt;15,'Planungstool Heizlast'!$B$20,'Planungstool Heizlast'!$B$19/(15-'Planungstool Heizlast'!$B$8)*(15-Leistungsdaten!E206)+'Planungstool Heizlast'!$B$20))</f>
        <v>0.5427333333333334</v>
      </c>
      <c r="I206">
        <v>27.910279717377701</v>
      </c>
      <c r="J206">
        <v>28.531123605971299</v>
      </c>
      <c r="K206">
        <f>IF(I206&lt;'Planungstool Heizlast'!$B$8,'Planungstool Heizlast'!$B$21,IF(I206&gt;15,'Planungstool Heizlast'!$B$20,'Planungstool Heizlast'!$B$19/(15-'Planungstool Heizlast'!$B$8)*(15-Leistungsdaten!I206)+'Planungstool Heizlast'!$B$20))</f>
        <v>0.5427333333333334</v>
      </c>
      <c r="M206">
        <v>31.408570523045899</v>
      </c>
      <c r="N206">
        <v>50.922220847058298</v>
      </c>
      <c r="O206">
        <f>IF(M206&lt;'Planungstool Heizlast'!$B$8,'Planungstool Heizlast'!$B$21,IF(M206&gt;15,'Planungstool Heizlast'!$B$20,'Planungstool Heizlast'!$B$19/(15-'Planungstool Heizlast'!$B$8)*(15-Leistungsdaten!M206)+'Planungstool Heizlast'!$B$20))</f>
        <v>0.5427333333333334</v>
      </c>
      <c r="Q206" s="1">
        <f>IF('Planungstool Heizlast'!$B$4="EU13L",Leistungsdaten!E206,IF('Planungstool Heizlast'!$B$4="EU08L",A206,IF('Planungstool Heizlast'!$B$4="EU15L",I206,IF('Planungstool Heizlast'!$B$4="EU20L",M206,""))))</f>
        <v>27.910279717377701</v>
      </c>
      <c r="R206" s="1">
        <f>IF(OR('Planungstool Heizlast'!$B$9="Fußbodenheizung 35°C",'Planungstool Heizlast'!$B$9="Niedertemperaturheizkörper 45°C"),IF('Planungstool Heizlast'!$B$4="EU13L",Leistungsdaten!F206,IF('Planungstool Heizlast'!$B$4="EU08L",Leistungsdaten!B206,IF('Planungstool Heizlast'!$B$4="EU15L",J206,IF('Planungstool Heizlast'!$B$4="EU20L",N206,"")))),IF('Planungstool Heizlast'!$B$4="EU13L",Leistungsdaten!F206,IF('Planungstool Heizlast'!$B$4="EU08L",Leistungsdaten!B206,IF('Planungstool Heizlast'!$B$4="EU15L",J206,IF('Planungstool Heizlast'!$B$4="EU20L",N206,""))))*0.9)*'Planungstool Heizlast'!$B$5</f>
        <v>28.531123605971299</v>
      </c>
      <c r="S206" s="1">
        <f>IF('Planungstool Heizlast'!$B$4="EU13L",Leistungsdaten!G206,IF('Planungstool Heizlast'!$B$4="EU08L",Leistungsdaten!C206,IF('Planungstool Heizlast'!$B$4="EU15L",K206,IF('Planungstool Heizlast'!$B$4="EU20L",O206,""))))*$B$256</f>
        <v>0.5427333333333334</v>
      </c>
      <c r="T206" s="1">
        <f t="shared" si="3"/>
        <v>27.988390272637965</v>
      </c>
    </row>
    <row r="207" spans="1:20" x14ac:dyDescent="0.3">
      <c r="A207">
        <v>18.3497823331933</v>
      </c>
      <c r="B207">
        <v>11.2326632875995</v>
      </c>
      <c r="C207">
        <f>IF(A207&lt;'Planungstool Heizlast'!$B$8,'Planungstool Heizlast'!$B$21,IF(A207&gt;15,'Planungstool Heizlast'!$B$20,'Planungstool Heizlast'!$B$19/(15-'Planungstool Heizlast'!$B$8)*(15-Leistungsdaten!A207)+'Planungstool Heizlast'!$B$20))</f>
        <v>0.5427333333333334</v>
      </c>
      <c r="E207">
        <v>22.8539095990673</v>
      </c>
      <c r="F207">
        <v>17.122921484630599</v>
      </c>
      <c r="G207">
        <f>IF(E207&lt;'Planungstool Heizlast'!$B$8,'Planungstool Heizlast'!$B$21,IF(E207&gt;15,'Planungstool Heizlast'!$B$20,'Planungstool Heizlast'!$B$19/(15-'Planungstool Heizlast'!$B$8)*(15-Leistungsdaten!E207)+'Planungstool Heizlast'!$B$20))</f>
        <v>0.5427333333333334</v>
      </c>
      <c r="I207">
        <v>28.147189425519599</v>
      </c>
      <c r="J207">
        <v>28.604969486722599</v>
      </c>
      <c r="K207">
        <f>IF(I207&lt;'Planungstool Heizlast'!$B$8,'Planungstool Heizlast'!$B$21,IF(I207&gt;15,'Planungstool Heizlast'!$B$20,'Planungstool Heizlast'!$B$19/(15-'Planungstool Heizlast'!$B$8)*(15-Leistungsdaten!I207)+'Planungstool Heizlast'!$B$20))</f>
        <v>0.5427333333333334</v>
      </c>
      <c r="M207">
        <v>31.698608743097001</v>
      </c>
      <c r="N207">
        <v>51.178095418901997</v>
      </c>
      <c r="O207">
        <f>IF(M207&lt;'Planungstool Heizlast'!$B$8,'Planungstool Heizlast'!$B$21,IF(M207&gt;15,'Planungstool Heizlast'!$B$20,'Planungstool Heizlast'!$B$19/(15-'Planungstool Heizlast'!$B$8)*(15-Leistungsdaten!M207)+'Planungstool Heizlast'!$B$20))</f>
        <v>0.5427333333333334</v>
      </c>
      <c r="Q207" s="1">
        <f>IF('Planungstool Heizlast'!$B$4="EU13L",Leistungsdaten!E207,IF('Planungstool Heizlast'!$B$4="EU08L",A207,IF('Planungstool Heizlast'!$B$4="EU15L",I207,IF('Planungstool Heizlast'!$B$4="EU20L",M207,""))))</f>
        <v>28.147189425519599</v>
      </c>
      <c r="R207" s="1">
        <f>IF(OR('Planungstool Heizlast'!$B$9="Fußbodenheizung 35°C",'Planungstool Heizlast'!$B$9="Niedertemperaturheizkörper 45°C"),IF('Planungstool Heizlast'!$B$4="EU13L",Leistungsdaten!F207,IF('Planungstool Heizlast'!$B$4="EU08L",Leistungsdaten!B207,IF('Planungstool Heizlast'!$B$4="EU15L",J207,IF('Planungstool Heizlast'!$B$4="EU20L",N207,"")))),IF('Planungstool Heizlast'!$B$4="EU13L",Leistungsdaten!F207,IF('Planungstool Heizlast'!$B$4="EU08L",Leistungsdaten!B207,IF('Planungstool Heizlast'!$B$4="EU15L",J207,IF('Planungstool Heizlast'!$B$4="EU20L",N207,""))))*0.9)*'Planungstool Heizlast'!$B$5</f>
        <v>28.604969486722599</v>
      </c>
      <c r="S207" s="1">
        <f>IF('Planungstool Heizlast'!$B$4="EU13L",Leistungsdaten!G207,IF('Planungstool Heizlast'!$B$4="EU08L",Leistungsdaten!C207,IF('Planungstool Heizlast'!$B$4="EU15L",K207,IF('Planungstool Heizlast'!$B$4="EU20L",O207,""))))*$B$256</f>
        <v>0.5427333333333334</v>
      </c>
      <c r="T207" s="1">
        <f t="shared" si="3"/>
        <v>28.062236153389264</v>
      </c>
    </row>
    <row r="208" spans="1:20" x14ac:dyDescent="0.3">
      <c r="A208">
        <v>18.575318711311802</v>
      </c>
      <c r="B208">
        <v>11.270286745845301</v>
      </c>
      <c r="C208">
        <f>IF(A208&lt;'Planungstool Heizlast'!$B$8,'Planungstool Heizlast'!$B$21,IF(A208&gt;15,'Planungstool Heizlast'!$B$20,'Planungstool Heizlast'!$B$19/(15-'Planungstool Heizlast'!$B$8)*(15-Leistungsdaten!A208)+'Planungstool Heizlast'!$B$20))</f>
        <v>0.5427333333333334</v>
      </c>
      <c r="E208">
        <v>23.049495721733599</v>
      </c>
      <c r="F208">
        <v>17.102507411972599</v>
      </c>
      <c r="G208">
        <f>IF(E208&lt;'Planungstool Heizlast'!$B$8,'Planungstool Heizlast'!$B$21,IF(E208&gt;15,'Planungstool Heizlast'!$B$20,'Planungstool Heizlast'!$B$19/(15-'Planungstool Heizlast'!$B$8)*(15-Leistungsdaten!E208)+'Planungstool Heizlast'!$B$20))</f>
        <v>0.5427333333333334</v>
      </c>
      <c r="I208">
        <v>28.383976828984999</v>
      </c>
      <c r="J208">
        <v>28.6785765541457</v>
      </c>
      <c r="K208">
        <f>IF(I208&lt;'Planungstool Heizlast'!$B$8,'Planungstool Heizlast'!$B$21,IF(I208&gt;15,'Planungstool Heizlast'!$B$20,'Planungstool Heizlast'!$B$19/(15-'Planungstool Heizlast'!$B$8)*(15-Leistungsdaten!I208)+'Planungstool Heizlast'!$B$20))</f>
        <v>0.5427333333333334</v>
      </c>
      <c r="M208">
        <v>31.988981730205101</v>
      </c>
      <c r="N208">
        <v>51.434874191467998</v>
      </c>
      <c r="O208">
        <f>IF(M208&lt;'Planungstool Heizlast'!$B$8,'Planungstool Heizlast'!$B$21,IF(M208&gt;15,'Planungstool Heizlast'!$B$20,'Planungstool Heizlast'!$B$19/(15-'Planungstool Heizlast'!$B$8)*(15-Leistungsdaten!M208)+'Planungstool Heizlast'!$B$20))</f>
        <v>0.5427333333333334</v>
      </c>
      <c r="Q208" s="1">
        <f>IF('Planungstool Heizlast'!$B$4="EU13L",Leistungsdaten!E208,IF('Planungstool Heizlast'!$B$4="EU08L",A208,IF('Planungstool Heizlast'!$B$4="EU15L",I208,IF('Planungstool Heizlast'!$B$4="EU20L",M208,""))))</f>
        <v>28.383976828984999</v>
      </c>
      <c r="R208" s="1">
        <f>IF(OR('Planungstool Heizlast'!$B$9="Fußbodenheizung 35°C",'Planungstool Heizlast'!$B$9="Niedertemperaturheizkörper 45°C"),IF('Planungstool Heizlast'!$B$4="EU13L",Leistungsdaten!F208,IF('Planungstool Heizlast'!$B$4="EU08L",Leistungsdaten!B208,IF('Planungstool Heizlast'!$B$4="EU15L",J208,IF('Planungstool Heizlast'!$B$4="EU20L",N208,"")))),IF('Planungstool Heizlast'!$B$4="EU13L",Leistungsdaten!F208,IF('Planungstool Heizlast'!$B$4="EU08L",Leistungsdaten!B208,IF('Planungstool Heizlast'!$B$4="EU15L",J208,IF('Planungstool Heizlast'!$B$4="EU20L",N208,""))))*0.9)*'Planungstool Heizlast'!$B$5</f>
        <v>28.6785765541457</v>
      </c>
      <c r="S208" s="1">
        <f>IF('Planungstool Heizlast'!$B$4="EU13L",Leistungsdaten!G208,IF('Planungstool Heizlast'!$B$4="EU08L",Leistungsdaten!C208,IF('Planungstool Heizlast'!$B$4="EU15L",K208,IF('Planungstool Heizlast'!$B$4="EU20L",O208,""))))*$B$256</f>
        <v>0.5427333333333334</v>
      </c>
      <c r="T208" s="1">
        <f t="shared" si="3"/>
        <v>28.135843220812365</v>
      </c>
    </row>
    <row r="209" spans="1:20" x14ac:dyDescent="0.3">
      <c r="A209">
        <v>18.774954985064198</v>
      </c>
      <c r="B209">
        <v>11.2613413534686</v>
      </c>
      <c r="C209">
        <f>IF(A209&lt;'Planungstool Heizlast'!$B$8,'Planungstool Heizlast'!$B$21,IF(A209&gt;15,'Planungstool Heizlast'!$B$20,'Planungstool Heizlast'!$B$19/(15-'Planungstool Heizlast'!$B$8)*(15-Leistungsdaten!A209)+'Planungstool Heizlast'!$B$20))</f>
        <v>0.5427333333333334</v>
      </c>
      <c r="E209">
        <v>23.280183211721798</v>
      </c>
      <c r="F209">
        <v>17.1504904840507</v>
      </c>
      <c r="G209">
        <f>IF(E209&lt;'Planungstool Heizlast'!$B$8,'Planungstool Heizlast'!$B$21,IF(E209&gt;15,'Planungstool Heizlast'!$B$20,'Planungstool Heizlast'!$B$19/(15-'Planungstool Heizlast'!$B$8)*(15-Leistungsdaten!E209)+'Planungstool Heizlast'!$B$20))</f>
        <v>0.5427333333333334</v>
      </c>
      <c r="I209">
        <v>28.620639960346502</v>
      </c>
      <c r="J209">
        <v>28.751941036616799</v>
      </c>
      <c r="K209">
        <f>IF(I209&lt;'Planungstool Heizlast'!$B$8,'Planungstool Heizlast'!$B$21,IF(I209&gt;15,'Planungstool Heizlast'!$B$20,'Planungstool Heizlast'!$B$19/(15-'Planungstool Heizlast'!$B$8)*(15-Leistungsdaten!I209)+'Planungstool Heizlast'!$B$20))</f>
        <v>0.5427333333333334</v>
      </c>
      <c r="M209">
        <v>32.279689935468198</v>
      </c>
      <c r="N209">
        <v>51.692558461074398</v>
      </c>
      <c r="O209">
        <f>IF(M209&lt;'Planungstool Heizlast'!$B$8,'Planungstool Heizlast'!$B$21,IF(M209&gt;15,'Planungstool Heizlast'!$B$20,'Planungstool Heizlast'!$B$19/(15-'Planungstool Heizlast'!$B$8)*(15-Leistungsdaten!M209)+'Planungstool Heizlast'!$B$20))</f>
        <v>0.5427333333333334</v>
      </c>
      <c r="Q209" s="1">
        <f>IF('Planungstool Heizlast'!$B$4="EU13L",Leistungsdaten!E209,IF('Planungstool Heizlast'!$B$4="EU08L",A209,IF('Planungstool Heizlast'!$B$4="EU15L",I209,IF('Planungstool Heizlast'!$B$4="EU20L",M209,""))))</f>
        <v>28.620639960346502</v>
      </c>
      <c r="R209" s="1">
        <f>IF(OR('Planungstool Heizlast'!$B$9="Fußbodenheizung 35°C",'Planungstool Heizlast'!$B$9="Niedertemperaturheizkörper 45°C"),IF('Planungstool Heizlast'!$B$4="EU13L",Leistungsdaten!F209,IF('Planungstool Heizlast'!$B$4="EU08L",Leistungsdaten!B209,IF('Planungstool Heizlast'!$B$4="EU15L",J209,IF('Planungstool Heizlast'!$B$4="EU20L",N209,"")))),IF('Planungstool Heizlast'!$B$4="EU13L",Leistungsdaten!F209,IF('Planungstool Heizlast'!$B$4="EU08L",Leistungsdaten!B209,IF('Planungstool Heizlast'!$B$4="EU15L",J209,IF('Planungstool Heizlast'!$B$4="EU20L",N209,""))))*0.9)*'Planungstool Heizlast'!$B$5</f>
        <v>28.751941036616799</v>
      </c>
      <c r="S209" s="1">
        <f>IF('Planungstool Heizlast'!$B$4="EU13L",Leistungsdaten!G209,IF('Planungstool Heizlast'!$B$4="EU08L",Leistungsdaten!C209,IF('Planungstool Heizlast'!$B$4="EU15L",K209,IF('Planungstool Heizlast'!$B$4="EU20L",O209,""))))*$B$256</f>
        <v>0.5427333333333334</v>
      </c>
      <c r="T209" s="1">
        <f t="shared" si="3"/>
        <v>28.209207703283464</v>
      </c>
    </row>
    <row r="210" spans="1:20" x14ac:dyDescent="0.3">
      <c r="A210">
        <v>19.000305048220898</v>
      </c>
      <c r="B210">
        <v>11.298614504663</v>
      </c>
      <c r="C210">
        <f>IF(A210&lt;'Planungstool Heizlast'!$B$8,'Planungstool Heizlast'!$B$21,IF(A210&gt;15,'Planungstool Heizlast'!$B$20,'Planungstool Heizlast'!$B$19/(15-'Planungstool Heizlast'!$B$8)*(15-Leistungsdaten!A210)+'Planungstool Heizlast'!$B$20))</f>
        <v>0.5427333333333334</v>
      </c>
      <c r="E210">
        <v>23.510789915562501</v>
      </c>
      <c r="F210">
        <v>17.198337446808701</v>
      </c>
      <c r="G210">
        <f>IF(E210&lt;'Planungstool Heizlast'!$B$8,'Planungstool Heizlast'!$B$21,IF(E210&gt;15,'Planungstool Heizlast'!$B$20,'Planungstool Heizlast'!$B$19/(15-'Planungstool Heizlast'!$B$8)*(15-Leistungsdaten!E210)+'Planungstool Heizlast'!$B$20))</f>
        <v>0.5427333333333334</v>
      </c>
      <c r="I210">
        <v>28.857176845162002</v>
      </c>
      <c r="J210">
        <v>28.8250591490653</v>
      </c>
      <c r="K210">
        <f>IF(I210&lt;'Planungstool Heizlast'!$B$8,'Planungstool Heizlast'!$B$21,IF(I210&gt;15,'Planungstool Heizlast'!$B$20,'Planungstool Heizlast'!$B$19/(15-'Planungstool Heizlast'!$B$8)*(15-Leistungsdaten!I210)+'Planungstool Heizlast'!$B$20))</f>
        <v>0.5427333333333334</v>
      </c>
      <c r="M210">
        <v>32.570733809984098</v>
      </c>
      <c r="N210">
        <v>51.951149524039501</v>
      </c>
      <c r="O210">
        <f>IF(M210&lt;'Planungstool Heizlast'!$B$8,'Planungstool Heizlast'!$B$21,IF(M210&gt;15,'Planungstool Heizlast'!$B$20,'Planungstool Heizlast'!$B$19/(15-'Planungstool Heizlast'!$B$8)*(15-Leistungsdaten!M210)+'Planungstool Heizlast'!$B$20))</f>
        <v>0.5427333333333334</v>
      </c>
      <c r="Q210" s="1">
        <f>IF('Planungstool Heizlast'!$B$4="EU13L",Leistungsdaten!E210,IF('Planungstool Heizlast'!$B$4="EU08L",A210,IF('Planungstool Heizlast'!$B$4="EU15L",I210,IF('Planungstool Heizlast'!$B$4="EU20L",M210,""))))</f>
        <v>28.857176845162002</v>
      </c>
      <c r="R210" s="1">
        <f>IF(OR('Planungstool Heizlast'!$B$9="Fußbodenheizung 35°C",'Planungstool Heizlast'!$B$9="Niedertemperaturheizkörper 45°C"),IF('Planungstool Heizlast'!$B$4="EU13L",Leistungsdaten!F210,IF('Planungstool Heizlast'!$B$4="EU08L",Leistungsdaten!B210,IF('Planungstool Heizlast'!$B$4="EU15L",J210,IF('Planungstool Heizlast'!$B$4="EU20L",N210,"")))),IF('Planungstool Heizlast'!$B$4="EU13L",Leistungsdaten!F210,IF('Planungstool Heizlast'!$B$4="EU08L",Leistungsdaten!B210,IF('Planungstool Heizlast'!$B$4="EU15L",J210,IF('Planungstool Heizlast'!$B$4="EU20L",N210,""))))*0.9)*'Planungstool Heizlast'!$B$5</f>
        <v>28.8250591490653</v>
      </c>
      <c r="S210" s="1">
        <f>IF('Planungstool Heizlast'!$B$4="EU13L",Leistungsdaten!G210,IF('Planungstool Heizlast'!$B$4="EU08L",Leistungsdaten!C210,IF('Planungstool Heizlast'!$B$4="EU15L",K210,IF('Planungstool Heizlast'!$B$4="EU20L",O210,""))))*$B$256</f>
        <v>0.5427333333333334</v>
      </c>
      <c r="T210" s="1">
        <f t="shared" si="3"/>
        <v>28.282325815731966</v>
      </c>
    </row>
    <row r="211" spans="1:20" x14ac:dyDescent="0.3">
      <c r="A211">
        <v>19.225620708749702</v>
      </c>
      <c r="B211">
        <v>11.335791835509999</v>
      </c>
      <c r="C211">
        <f>IF(A211&lt;'Planungstool Heizlast'!$B$8,'Planungstool Heizlast'!$B$21,IF(A211&gt;15,'Planungstool Heizlast'!$B$20,'Planungstool Heizlast'!$B$19/(15-'Planungstool Heizlast'!$B$8)*(15-Leistungsdaten!A211)+'Planungstool Heizlast'!$B$20))</f>
        <v>0.5427333333333334</v>
      </c>
      <c r="E211">
        <v>23.705712619345999</v>
      </c>
      <c r="F211">
        <v>17.176796750128702</v>
      </c>
      <c r="G211">
        <f>IF(E211&lt;'Planungstool Heizlast'!$B$8,'Planungstool Heizlast'!$B$21,IF(E211&gt;15,'Planungstool Heizlast'!$B$20,'Planungstool Heizlast'!$B$19/(15-'Planungstool Heizlast'!$B$8)*(15-Leistungsdaten!E211)+'Planungstool Heizlast'!$B$20))</f>
        <v>0.5427333333333334</v>
      </c>
      <c r="I211">
        <v>29.093585501975198</v>
      </c>
      <c r="J211">
        <v>28.897927092974101</v>
      </c>
      <c r="K211">
        <f>IF(I211&lt;'Planungstool Heizlast'!$B$8,'Planungstool Heizlast'!$B$21,IF(I211&gt;15,'Planungstool Heizlast'!$B$20,'Planungstool Heizlast'!$B$19/(15-'Planungstool Heizlast'!$B$8)*(15-Leistungsdaten!I211)+'Planungstool Heizlast'!$B$20))</f>
        <v>0.5427333333333334</v>
      </c>
      <c r="M211">
        <v>32.862113804850502</v>
      </c>
      <c r="N211">
        <v>52.210648676681302</v>
      </c>
      <c r="O211">
        <f>IF(M211&lt;'Planungstool Heizlast'!$B$8,'Planungstool Heizlast'!$B$21,IF(M211&gt;15,'Planungstool Heizlast'!$B$20,'Planungstool Heizlast'!$B$19/(15-'Planungstool Heizlast'!$B$8)*(15-Leistungsdaten!M211)+'Planungstool Heizlast'!$B$20))</f>
        <v>0.5427333333333334</v>
      </c>
      <c r="Q211" s="1">
        <f>IF('Planungstool Heizlast'!$B$4="EU13L",Leistungsdaten!E211,IF('Planungstool Heizlast'!$B$4="EU08L",A211,IF('Planungstool Heizlast'!$B$4="EU15L",I211,IF('Planungstool Heizlast'!$B$4="EU20L",M211,""))))</f>
        <v>29.093585501975198</v>
      </c>
      <c r="R211" s="1">
        <f>IF(OR('Planungstool Heizlast'!$B$9="Fußbodenheizung 35°C",'Planungstool Heizlast'!$B$9="Niedertemperaturheizkörper 45°C"),IF('Planungstool Heizlast'!$B$4="EU13L",Leistungsdaten!F211,IF('Planungstool Heizlast'!$B$4="EU08L",Leistungsdaten!B211,IF('Planungstool Heizlast'!$B$4="EU15L",J211,IF('Planungstool Heizlast'!$B$4="EU20L",N211,"")))),IF('Planungstool Heizlast'!$B$4="EU13L",Leistungsdaten!F211,IF('Planungstool Heizlast'!$B$4="EU08L",Leistungsdaten!B211,IF('Planungstool Heizlast'!$B$4="EU15L",J211,IF('Planungstool Heizlast'!$B$4="EU20L",N211,""))))*0.9)*'Planungstool Heizlast'!$B$5</f>
        <v>28.897927092974101</v>
      </c>
      <c r="S211" s="1">
        <f>IF('Planungstool Heizlast'!$B$4="EU13L",Leistungsdaten!G211,IF('Planungstool Heizlast'!$B$4="EU08L",Leistungsdaten!C211,IF('Planungstool Heizlast'!$B$4="EU15L",K211,IF('Planungstool Heizlast'!$B$4="EU20L",O211,""))))*$B$256</f>
        <v>0.5427333333333334</v>
      </c>
      <c r="T211" s="1">
        <f t="shared" si="3"/>
        <v>28.355193759640766</v>
      </c>
    </row>
    <row r="212" spans="1:20" x14ac:dyDescent="0.3">
      <c r="A212">
        <v>19.424687055556898</v>
      </c>
      <c r="B212">
        <v>11.325937899708499</v>
      </c>
      <c r="C212">
        <f>IF(A212&lt;'Planungstool Heizlast'!$B$8,'Planungstool Heizlast'!$B$21,IF(A212&gt;15,'Planungstool Heizlast'!$B$20,'Planungstool Heizlast'!$B$19/(15-'Planungstool Heizlast'!$B$8)*(15-Leistungsdaten!A212)+'Planungstool Heizlast'!$B$20))</f>
        <v>0.5427333333333334</v>
      </c>
      <c r="E212">
        <v>23.936048441036299</v>
      </c>
      <c r="F212">
        <v>17.224177621644099</v>
      </c>
      <c r="G212">
        <f>IF(E212&lt;'Planungstool Heizlast'!$B$8,'Planungstool Heizlast'!$B$21,IF(E212&gt;15,'Planungstool Heizlast'!$B$20,'Planungstool Heizlast'!$B$19/(15-'Planungstool Heizlast'!$B$8)*(15-Leistungsdaten!E212)+'Planungstool Heizlast'!$B$20))</f>
        <v>0.5427333333333334</v>
      </c>
      <c r="I212">
        <v>29.329863942315601</v>
      </c>
      <c r="J212">
        <v>28.9705410563793</v>
      </c>
      <c r="K212">
        <f>IF(I212&lt;'Planungstool Heizlast'!$B$8,'Planungstool Heizlast'!$B$21,IF(I212&gt;15,'Planungstool Heizlast'!$B$20,'Planungstool Heizlast'!$B$19/(15-'Planungstool Heizlast'!$B$8)*(15-Leistungsdaten!I212)+'Planungstool Heizlast'!$B$20))</f>
        <v>0.5427333333333334</v>
      </c>
      <c r="M212">
        <v>33.153830371165299</v>
      </c>
      <c r="N212">
        <v>52.471057215317998</v>
      </c>
      <c r="O212">
        <f>IF(M212&lt;'Planungstool Heizlast'!$B$8,'Planungstool Heizlast'!$B$21,IF(M212&gt;15,'Planungstool Heizlast'!$B$20,'Planungstool Heizlast'!$B$19/(15-'Planungstool Heizlast'!$B$8)*(15-Leistungsdaten!M212)+'Planungstool Heizlast'!$B$20))</f>
        <v>0.5427333333333334</v>
      </c>
      <c r="Q212" s="1">
        <f>IF('Planungstool Heizlast'!$B$4="EU13L",Leistungsdaten!E212,IF('Planungstool Heizlast'!$B$4="EU08L",A212,IF('Planungstool Heizlast'!$B$4="EU15L",I212,IF('Planungstool Heizlast'!$B$4="EU20L",M212,""))))</f>
        <v>29.329863942315601</v>
      </c>
      <c r="R212" s="1">
        <f>IF(OR('Planungstool Heizlast'!$B$9="Fußbodenheizung 35°C",'Planungstool Heizlast'!$B$9="Niedertemperaturheizkörper 45°C"),IF('Planungstool Heizlast'!$B$4="EU13L",Leistungsdaten!F212,IF('Planungstool Heizlast'!$B$4="EU08L",Leistungsdaten!B212,IF('Planungstool Heizlast'!$B$4="EU15L",J212,IF('Planungstool Heizlast'!$B$4="EU20L",N212,"")))),IF('Planungstool Heizlast'!$B$4="EU13L",Leistungsdaten!F212,IF('Planungstool Heizlast'!$B$4="EU08L",Leistungsdaten!B212,IF('Planungstool Heizlast'!$B$4="EU15L",J212,IF('Planungstool Heizlast'!$B$4="EU20L",N212,""))))*0.9)*'Planungstool Heizlast'!$B$5</f>
        <v>28.9705410563793</v>
      </c>
      <c r="S212" s="1">
        <f>IF('Planungstool Heizlast'!$B$4="EU13L",Leistungsdaten!G212,IF('Planungstool Heizlast'!$B$4="EU08L",Leistungsdaten!C212,IF('Planungstool Heizlast'!$B$4="EU15L",K212,IF('Planungstool Heizlast'!$B$4="EU20L",O212,""))))*$B$256</f>
        <v>0.5427333333333334</v>
      </c>
      <c r="T212" s="1">
        <f t="shared" si="3"/>
        <v>28.427807723045966</v>
      </c>
    </row>
    <row r="213" spans="1:20" x14ac:dyDescent="0.3">
      <c r="A213">
        <v>19.649810390223799</v>
      </c>
      <c r="B213">
        <v>11.362755721671499</v>
      </c>
      <c r="C213">
        <f>IF(A213&lt;'Planungstool Heizlast'!$B$8,'Planungstool Heizlast'!$B$21,IF(A213&gt;15,'Planungstool Heizlast'!$B$20,'Planungstool Heizlast'!$B$19/(15-'Planungstool Heizlast'!$B$8)*(15-Leistungsdaten!A213)+'Planungstool Heizlast'!$B$20))</f>
        <v>0.5427333333333334</v>
      </c>
      <c r="E213">
        <v>24.166299534308202</v>
      </c>
      <c r="F213">
        <v>17.271416470530699</v>
      </c>
      <c r="G213">
        <f>IF(E213&lt;'Planungstool Heizlast'!$B$8,'Planungstool Heizlast'!$B$21,IF(E213&gt;15,'Planungstool Heizlast'!$B$20,'Planungstool Heizlast'!$B$19/(15-'Planungstool Heizlast'!$B$8)*(15-Leistungsdaten!E213)+'Planungstool Heizlast'!$B$20))</f>
        <v>0.5427333333333334</v>
      </c>
      <c r="I213">
        <v>29.566010170698299</v>
      </c>
      <c r="J213">
        <v>29.042897213870202</v>
      </c>
      <c r="K213">
        <f>IF(I213&lt;'Planungstool Heizlast'!$B$8,'Planungstool Heizlast'!$B$21,IF(I213&gt;15,'Planungstool Heizlast'!$B$20,'Planungstool Heizlast'!$B$19/(15-'Planungstool Heizlast'!$B$8)*(15-Leistungsdaten!I213)+'Planungstool Heizlast'!$B$20))</f>
        <v>0.5427333333333334</v>
      </c>
      <c r="M213">
        <v>33.4458839600263</v>
      </c>
      <c r="N213">
        <v>52.7323764362677</v>
      </c>
      <c r="O213">
        <f>IF(M213&lt;'Planungstool Heizlast'!$B$8,'Planungstool Heizlast'!$B$21,IF(M213&gt;15,'Planungstool Heizlast'!$B$20,'Planungstool Heizlast'!$B$19/(15-'Planungstool Heizlast'!$B$8)*(15-Leistungsdaten!M213)+'Planungstool Heizlast'!$B$20))</f>
        <v>0.5427333333333334</v>
      </c>
      <c r="Q213" s="1">
        <f>IF('Planungstool Heizlast'!$B$4="EU13L",Leistungsdaten!E213,IF('Planungstool Heizlast'!$B$4="EU08L",A213,IF('Planungstool Heizlast'!$B$4="EU15L",I213,IF('Planungstool Heizlast'!$B$4="EU20L",M213,""))))</f>
        <v>29.566010170698299</v>
      </c>
      <c r="R213" s="1">
        <f>IF(OR('Planungstool Heizlast'!$B$9="Fußbodenheizung 35°C",'Planungstool Heizlast'!$B$9="Niedertemperaturheizkörper 45°C"),IF('Planungstool Heizlast'!$B$4="EU13L",Leistungsdaten!F213,IF('Planungstool Heizlast'!$B$4="EU08L",Leistungsdaten!B213,IF('Planungstool Heizlast'!$B$4="EU15L",J213,IF('Planungstool Heizlast'!$B$4="EU20L",N213,"")))),IF('Planungstool Heizlast'!$B$4="EU13L",Leistungsdaten!F213,IF('Planungstool Heizlast'!$B$4="EU08L",Leistungsdaten!B213,IF('Planungstool Heizlast'!$B$4="EU15L",J213,IF('Planungstool Heizlast'!$B$4="EU20L",N213,""))))*0.9)*'Planungstool Heizlast'!$B$5</f>
        <v>29.042897213870202</v>
      </c>
      <c r="S213" s="1">
        <f>IF('Planungstool Heizlast'!$B$4="EU13L",Leistungsdaten!G213,IF('Planungstool Heizlast'!$B$4="EU08L",Leistungsdaten!C213,IF('Planungstool Heizlast'!$B$4="EU15L",K213,IF('Planungstool Heizlast'!$B$4="EU20L",O213,""))))*$B$256</f>
        <v>0.5427333333333334</v>
      </c>
      <c r="T213" s="1">
        <f t="shared" ref="T213:T214" si="4">R213-S213</f>
        <v>28.500163880536867</v>
      </c>
    </row>
    <row r="214" spans="1:20" x14ac:dyDescent="0.3">
      <c r="A214">
        <v>19.874895900441999</v>
      </c>
      <c r="B214">
        <v>11.3994721445466</v>
      </c>
      <c r="C214">
        <f>IF(A214&lt;'Planungstool Heizlast'!$B$8,'Planungstool Heizlast'!$B$21,IF(A214&gt;15,'Planungstool Heizlast'!$B$20,'Planungstool Heizlast'!$B$19/(15-'Planungstool Heizlast'!$B$8)*(15-Leistungsdaten!A214)+'Planungstool Heizlast'!$B$20))</f>
        <v>0.5427333333333334</v>
      </c>
      <c r="E214">
        <v>24.360552435561999</v>
      </c>
      <c r="F214">
        <v>17.248742001415899</v>
      </c>
      <c r="G214">
        <f>IF(E214&lt;'Planungstool Heizlast'!$B$8,'Planungstool Heizlast'!$B$21,IF(E214&gt;15,'Planungstool Heizlast'!$B$20,'Planungstool Heizlast'!$B$19/(15-'Planungstool Heizlast'!$B$8)*(15-Leistungsdaten!E214)+'Planungstool Heizlast'!$B$20))</f>
        <v>0.5427333333333334</v>
      </c>
      <c r="I214">
        <v>29.802022184624001</v>
      </c>
      <c r="J214">
        <v>29.114991726589601</v>
      </c>
      <c r="K214">
        <f>IF(I214&lt;'Planungstool Heizlast'!$B$8,'Planungstool Heizlast'!$B$21,IF(I214&gt;15,'Planungstool Heizlast'!$B$20,'Planungstool Heizlast'!$B$19/(15-'Planungstool Heizlast'!$B$8)*(15-Leistungsdaten!I214)+'Planungstool Heizlast'!$B$20))</f>
        <v>0.5427333333333334</v>
      </c>
      <c r="M214">
        <v>33.738275022531198</v>
      </c>
      <c r="N214">
        <v>52.994607635848702</v>
      </c>
      <c r="O214">
        <f>IF(M214&lt;'Planungstool Heizlast'!$B$8,'Planungstool Heizlast'!$B$21,IF(M214&gt;15,'Planungstool Heizlast'!$B$20,'Planungstool Heizlast'!$B$19/(15-'Planungstool Heizlast'!$B$8)*(15-Leistungsdaten!M214)+'Planungstool Heizlast'!$B$20))</f>
        <v>0.5427333333333334</v>
      </c>
      <c r="Q214" s="1">
        <f>IF('Planungstool Heizlast'!$B$4="EU13L",Leistungsdaten!E214,IF('Planungstool Heizlast'!$B$4="EU08L",A214,IF('Planungstool Heizlast'!$B$4="EU15L",I214,IF('Planungstool Heizlast'!$B$4="EU20L",M214,""))))</f>
        <v>29.802022184624001</v>
      </c>
      <c r="R214" s="1">
        <f>IF(OR('Planungstool Heizlast'!$B$9="Fußbodenheizung 35°C",'Planungstool Heizlast'!$B$9="Niedertemperaturheizkörper 45°C"),IF('Planungstool Heizlast'!$B$4="EU13L",Leistungsdaten!F214,IF('Planungstool Heizlast'!$B$4="EU08L",Leistungsdaten!B214,IF('Planungstool Heizlast'!$B$4="EU15L",J214,IF('Planungstool Heizlast'!$B$4="EU20L",N214,"")))),IF('Planungstool Heizlast'!$B$4="EU13L",Leistungsdaten!F214,IF('Planungstool Heizlast'!$B$4="EU08L",Leistungsdaten!B214,IF('Planungstool Heizlast'!$B$4="EU15L",J214,IF('Planungstool Heizlast'!$B$4="EU20L",N214,""))))*0.9)*'Planungstool Heizlast'!$B$5</f>
        <v>29.114991726589601</v>
      </c>
      <c r="S214" s="1">
        <f>IF('Planungstool Heizlast'!$B$4="EU13L",Leistungsdaten!G214,IF('Planungstool Heizlast'!$B$4="EU08L",Leistungsdaten!C214,IF('Planungstool Heizlast'!$B$4="EU15L",K214,IF('Planungstool Heizlast'!$B$4="EU20L",O214,""))))*$B$256</f>
        <v>0.5427333333333334</v>
      </c>
      <c r="T214" s="1">
        <f t="shared" si="4"/>
        <v>28.572258393256266</v>
      </c>
    </row>
    <row r="215" spans="1:20" x14ac:dyDescent="0.3">
      <c r="I215" s="1"/>
      <c r="J215" s="1"/>
      <c r="K215" s="1"/>
      <c r="L215" s="1"/>
    </row>
    <row r="216" spans="1:20" x14ac:dyDescent="0.3">
      <c r="B216">
        <v>-22</v>
      </c>
      <c r="C216">
        <v>-10</v>
      </c>
      <c r="D216">
        <v>2</v>
      </c>
      <c r="I216" s="1"/>
      <c r="J216" s="1"/>
      <c r="K216" s="1"/>
      <c r="L216" s="1"/>
    </row>
    <row r="217" spans="1:20" x14ac:dyDescent="0.3">
      <c r="A217" t="s">
        <v>59</v>
      </c>
      <c r="B217" t="s">
        <v>55</v>
      </c>
      <c r="C217" t="s">
        <v>60</v>
      </c>
      <c r="D217" t="s">
        <v>61</v>
      </c>
      <c r="F217" t="s">
        <v>65</v>
      </c>
      <c r="I217" s="1"/>
      <c r="J217" s="1"/>
      <c r="K217" s="1"/>
      <c r="L217" s="1"/>
    </row>
    <row r="218" spans="1:20" x14ac:dyDescent="0.3">
      <c r="A218">
        <v>35</v>
      </c>
      <c r="B218">
        <v>4.9400000000000004</v>
      </c>
      <c r="C218">
        <v>5.66</v>
      </c>
      <c r="D218">
        <v>6.49</v>
      </c>
      <c r="F218">
        <f>(C218-B218)/($C$216-$B$216)*('Planungstool Heizlast'!$B$8-Leistungsdaten!$B$216)+Leistungsdaten!B218</f>
        <v>5.66</v>
      </c>
      <c r="I218" s="1"/>
      <c r="J218" s="1"/>
      <c r="K218" s="1"/>
      <c r="L218" s="1"/>
    </row>
    <row r="219" spans="1:20" x14ac:dyDescent="0.3">
      <c r="A219">
        <v>45</v>
      </c>
      <c r="B219">
        <f>(B218-B220)/($A$218-$A$220)*($A$219-$A$220)+B220</f>
        <v>4.5199999999999996</v>
      </c>
      <c r="C219">
        <f t="shared" ref="C219" si="5">(C218-C220)/($A$218-$A$220)*($A$219-$A$220)+C220</f>
        <v>5.07</v>
      </c>
      <c r="D219">
        <f>(D218-D220)/($A$218-$A$220)*($A$219-$A$220)+D220</f>
        <v>5.79</v>
      </c>
      <c r="F219">
        <f>(C219-B219)/($C$216-$B$216)*('Planungstool Heizlast'!$B$8-Leistungsdaten!$B$216)+Leistungsdaten!B219</f>
        <v>5.07</v>
      </c>
      <c r="I219" s="1"/>
      <c r="J219" s="1"/>
      <c r="K219" s="1"/>
      <c r="L219" s="1"/>
    </row>
    <row r="220" spans="1:20" x14ac:dyDescent="0.3">
      <c r="A220">
        <v>55</v>
      </c>
      <c r="B220">
        <v>4.0999999999999996</v>
      </c>
      <c r="C220">
        <v>4.4800000000000004</v>
      </c>
      <c r="D220">
        <v>5.09</v>
      </c>
      <c r="F220">
        <f>(C220-B220)/($C$216-$B$216)*('Planungstool Heizlast'!$B$8-Leistungsdaten!$B$216)+Leistungsdaten!B220</f>
        <v>4.4800000000000004</v>
      </c>
      <c r="I220" s="1"/>
      <c r="J220" s="1"/>
      <c r="K220" s="1"/>
      <c r="L220" s="1"/>
    </row>
    <row r="221" spans="1:20" x14ac:dyDescent="0.3">
      <c r="A221">
        <v>65</v>
      </c>
      <c r="B221">
        <f>(B218-B220)/($A$218-$A$220)*($A$221-$A$220)+B220</f>
        <v>3.6799999999999993</v>
      </c>
      <c r="C221">
        <f t="shared" ref="C221:D221" si="6">(C218-C220)/($A$218-$A$220)*($A$221-$A$220)+C220</f>
        <v>3.8900000000000006</v>
      </c>
      <c r="D221">
        <f t="shared" si="6"/>
        <v>4.3899999999999997</v>
      </c>
      <c r="F221">
        <f>(C221-B221)/($C$216-$B$216)*('Planungstool Heizlast'!$B$8-Leistungsdaten!$B$216)+Leistungsdaten!B221</f>
        <v>3.8900000000000006</v>
      </c>
      <c r="I221" s="1"/>
      <c r="J221" s="1"/>
      <c r="K221" s="1"/>
      <c r="L221" s="1"/>
    </row>
    <row r="222" spans="1:20" x14ac:dyDescent="0.3">
      <c r="I222" s="1"/>
      <c r="J222" s="1"/>
      <c r="K222" s="1"/>
      <c r="L222" s="1"/>
    </row>
    <row r="223" spans="1:20" x14ac:dyDescent="0.3">
      <c r="I223" s="1"/>
      <c r="J223" s="1"/>
      <c r="K223" s="1"/>
      <c r="L223" s="1"/>
    </row>
    <row r="224" spans="1:20" x14ac:dyDescent="0.3">
      <c r="I224" s="1"/>
      <c r="J224" s="1"/>
      <c r="K224" s="1"/>
      <c r="L224" s="1"/>
    </row>
    <row r="225" spans="1:12" x14ac:dyDescent="0.3">
      <c r="A225" t="s">
        <v>58</v>
      </c>
      <c r="B225" t="s">
        <v>55</v>
      </c>
      <c r="C225" t="s">
        <v>60</v>
      </c>
      <c r="D225" t="s">
        <v>61</v>
      </c>
      <c r="F225" t="s">
        <v>65</v>
      </c>
      <c r="I225" s="1"/>
      <c r="J225" s="1"/>
      <c r="K225" s="1"/>
      <c r="L225" s="1"/>
    </row>
    <row r="226" spans="1:12" x14ac:dyDescent="0.3">
      <c r="A226">
        <v>35</v>
      </c>
      <c r="B226">
        <v>5.0999999999999996</v>
      </c>
      <c r="C226">
        <v>5.68</v>
      </c>
      <c r="D226">
        <v>6.5</v>
      </c>
      <c r="F226">
        <f>(C226-B226)/($C$216-$B$216)*('Planungstool Heizlast'!$B$8-Leistungsdaten!$B$216)+Leistungsdaten!B226</f>
        <v>5.68</v>
      </c>
      <c r="I226" s="1"/>
      <c r="J226" s="1"/>
      <c r="K226" s="1"/>
      <c r="L226" s="1"/>
    </row>
    <row r="227" spans="1:12" x14ac:dyDescent="0.3">
      <c r="A227">
        <v>45</v>
      </c>
      <c r="B227">
        <f>(B226-B228)/($A$226-$A$228)*($A$227-$A$228)+B228</f>
        <v>4.5949999999999998</v>
      </c>
      <c r="C227">
        <f t="shared" ref="C227:D227" si="7">(C226-C228)/($A$226-$A$228)*($A$227-$A$228)+C228</f>
        <v>5.085</v>
      </c>
      <c r="D227">
        <f t="shared" si="7"/>
        <v>5.7799999999999994</v>
      </c>
      <c r="F227">
        <f>(C227-B227)/($C$216-$B$216)*('Planungstool Heizlast'!$B$8-Leistungsdaten!$B$216)+Leistungsdaten!B227</f>
        <v>5.085</v>
      </c>
      <c r="I227" s="1"/>
      <c r="J227" s="1"/>
      <c r="K227" s="1"/>
      <c r="L227" s="1"/>
    </row>
    <row r="228" spans="1:12" x14ac:dyDescent="0.3">
      <c r="A228">
        <v>55</v>
      </c>
      <c r="B228">
        <v>4.09</v>
      </c>
      <c r="C228">
        <v>4.49</v>
      </c>
      <c r="D228">
        <v>5.0599999999999996</v>
      </c>
      <c r="F228">
        <f>(C228-B228)/($C$216-$B$216)*('Planungstool Heizlast'!$B$8-Leistungsdaten!$B$216)+Leistungsdaten!B228</f>
        <v>4.49</v>
      </c>
      <c r="I228" s="1"/>
      <c r="J228" s="1"/>
      <c r="K228" s="1"/>
      <c r="L228" s="1"/>
    </row>
    <row r="229" spans="1:12" x14ac:dyDescent="0.3">
      <c r="A229">
        <v>65</v>
      </c>
      <c r="B229">
        <f>(B226-B228)/($A$226-$A$228)*($A$229-$A$228)+B228</f>
        <v>3.585</v>
      </c>
      <c r="C229">
        <f t="shared" ref="C229:D229" si="8">(C226-C228)/($A$226-$A$228)*($A$229-$A$228)+C228</f>
        <v>3.8950000000000005</v>
      </c>
      <c r="D229">
        <f t="shared" si="8"/>
        <v>4.34</v>
      </c>
      <c r="F229">
        <f>(C229-B229)/($C$216-$B$216)*('Planungstool Heizlast'!$B$8-Leistungsdaten!$B$216)+Leistungsdaten!B229</f>
        <v>3.8950000000000005</v>
      </c>
      <c r="I229" s="1"/>
      <c r="J229" s="1"/>
      <c r="K229" s="1"/>
      <c r="L229" s="1"/>
    </row>
    <row r="230" spans="1:12" x14ac:dyDescent="0.3">
      <c r="I230" s="1"/>
      <c r="J230" s="1"/>
      <c r="K230" s="1"/>
      <c r="L230" s="1"/>
    </row>
    <row r="231" spans="1:12" x14ac:dyDescent="0.3">
      <c r="I231" s="1"/>
      <c r="J231" s="1"/>
      <c r="K231" s="1"/>
      <c r="L231" s="1"/>
    </row>
    <row r="232" spans="1:12" x14ac:dyDescent="0.3">
      <c r="A232" t="s">
        <v>113</v>
      </c>
      <c r="B232" t="s">
        <v>55</v>
      </c>
      <c r="C232" t="s">
        <v>60</v>
      </c>
      <c r="D232" t="s">
        <v>61</v>
      </c>
      <c r="F232" t="s">
        <v>65</v>
      </c>
      <c r="I232" s="1"/>
      <c r="J232" s="1"/>
      <c r="K232" s="1"/>
      <c r="L232" s="1"/>
    </row>
    <row r="233" spans="1:12" x14ac:dyDescent="0.3">
      <c r="A233">
        <v>35</v>
      </c>
      <c r="B233">
        <v>5</v>
      </c>
      <c r="C233">
        <v>5.73</v>
      </c>
      <c r="D233">
        <v>6.54</v>
      </c>
      <c r="F233">
        <f>(C233-B233)/($C$216-$B$216)*('Planungstool Heizlast'!$B$8-Leistungsdaten!$B$216)+Leistungsdaten!B233</f>
        <v>5.73</v>
      </c>
      <c r="I233" s="1"/>
      <c r="J233" s="1"/>
      <c r="K233" s="1"/>
      <c r="L233" s="1"/>
    </row>
    <row r="234" spans="1:12" x14ac:dyDescent="0.3">
      <c r="A234">
        <v>45</v>
      </c>
      <c r="B234">
        <f>(B233-B235)/($A$226-$A$228)*($A$227-$A$228)+B235</f>
        <v>4.5350000000000001</v>
      </c>
      <c r="C234">
        <f t="shared" ref="C234:D234" si="9">(C233-C235)/($A$226-$A$228)*($A$227-$A$228)+C235</f>
        <v>5.0999999999999996</v>
      </c>
      <c r="D234">
        <f t="shared" si="9"/>
        <v>5.8149999999999995</v>
      </c>
      <c r="F234">
        <f>(C234-B234)/($C$216-$B$216)*('Planungstool Heizlast'!$B$8-Leistungsdaten!$B$216)+Leistungsdaten!B234</f>
        <v>5.0999999999999996</v>
      </c>
      <c r="I234" s="1"/>
      <c r="J234" s="1"/>
      <c r="K234" s="1"/>
      <c r="L234" s="1"/>
    </row>
    <row r="235" spans="1:12" x14ac:dyDescent="0.3">
      <c r="A235">
        <v>55</v>
      </c>
      <c r="B235">
        <v>4.07</v>
      </c>
      <c r="C235">
        <v>4.47</v>
      </c>
      <c r="D235">
        <v>5.09</v>
      </c>
      <c r="F235">
        <f>(C235-B235)/($C$216-$B$216)*('Planungstool Heizlast'!$B$8-Leistungsdaten!$B$216)+Leistungsdaten!B235</f>
        <v>4.47</v>
      </c>
      <c r="I235" s="1"/>
      <c r="J235" s="1"/>
      <c r="K235" s="1"/>
      <c r="L235" s="1"/>
    </row>
    <row r="236" spans="1:12" x14ac:dyDescent="0.3">
      <c r="A236">
        <v>65</v>
      </c>
      <c r="B236">
        <f>(B233-B235)/($A$226-$A$228)*($A$229-$A$228)+B235</f>
        <v>3.6050000000000004</v>
      </c>
      <c r="C236">
        <f t="shared" ref="C236:D236" si="10">(C233-C235)/($A$226-$A$228)*($A$229-$A$228)+C235</f>
        <v>3.8399999999999994</v>
      </c>
      <c r="D236">
        <f t="shared" si="10"/>
        <v>4.3650000000000002</v>
      </c>
      <c r="F236">
        <f>(C236-B236)/($C$216-$B$216)*('Planungstool Heizlast'!$B$8-Leistungsdaten!$B$216)+Leistungsdaten!B236</f>
        <v>3.8399999999999994</v>
      </c>
      <c r="I236" s="1"/>
      <c r="J236" s="1"/>
      <c r="K236" s="1"/>
      <c r="L236" s="1"/>
    </row>
    <row r="237" spans="1:12" x14ac:dyDescent="0.3">
      <c r="I237" s="1"/>
      <c r="J237" s="1"/>
      <c r="K237" s="1"/>
      <c r="L237" s="1"/>
    </row>
    <row r="238" spans="1:12" x14ac:dyDescent="0.3">
      <c r="I238" s="1"/>
      <c r="J238" s="1"/>
      <c r="K238" s="1"/>
      <c r="L238" s="1"/>
    </row>
    <row r="239" spans="1:12" x14ac:dyDescent="0.3">
      <c r="A239" t="s">
        <v>115</v>
      </c>
      <c r="B239" t="s">
        <v>55</v>
      </c>
      <c r="C239" t="s">
        <v>60</v>
      </c>
      <c r="D239" t="s">
        <v>61</v>
      </c>
      <c r="F239" t="s">
        <v>65</v>
      </c>
      <c r="I239" s="1"/>
      <c r="J239" s="1"/>
      <c r="K239" s="1"/>
      <c r="L239" s="1"/>
    </row>
    <row r="240" spans="1:12" x14ac:dyDescent="0.3">
      <c r="A240">
        <v>35</v>
      </c>
      <c r="B240">
        <v>4.95</v>
      </c>
      <c r="C240">
        <v>5.68</v>
      </c>
      <c r="D240">
        <v>6.37</v>
      </c>
      <c r="F240">
        <f>(C240-B240)/($C$216-$B$216)*('Planungstool Heizlast'!$B$8-Leistungsdaten!$B$216)+Leistungsdaten!B240</f>
        <v>5.68</v>
      </c>
      <c r="I240" s="1"/>
      <c r="J240" s="1"/>
      <c r="K240" s="1"/>
      <c r="L240" s="1"/>
    </row>
    <row r="241" spans="1:17" x14ac:dyDescent="0.3">
      <c r="A241">
        <v>45</v>
      </c>
      <c r="B241">
        <f>(B240-B242)/($A$226-$A$228)*($A$227-$A$228)+B242</f>
        <v>4.5199999999999996</v>
      </c>
      <c r="C241">
        <f t="shared" ref="C241:D241" si="11">(C240-C242)/($A$226-$A$228)*($A$227-$A$228)+C242</f>
        <v>5.08</v>
      </c>
      <c r="D241">
        <f t="shared" si="11"/>
        <v>5.78</v>
      </c>
      <c r="F241">
        <f>(C241-B241)/($C$216-$B$216)*('Planungstool Heizlast'!$B$8-Leistungsdaten!$B$216)+Leistungsdaten!B241</f>
        <v>5.08</v>
      </c>
      <c r="I241" s="1"/>
      <c r="J241" s="1"/>
      <c r="K241" s="1"/>
      <c r="L241" s="1"/>
    </row>
    <row r="242" spans="1:17" x14ac:dyDescent="0.3">
      <c r="A242">
        <v>55</v>
      </c>
      <c r="B242">
        <v>4.09</v>
      </c>
      <c r="C242">
        <v>4.4800000000000004</v>
      </c>
      <c r="D242">
        <v>5.19</v>
      </c>
      <c r="F242">
        <f>(C242-B242)/($C$216-$B$216)*('Planungstool Heizlast'!$B$8-Leistungsdaten!$B$216)+Leistungsdaten!B242</f>
        <v>4.4800000000000004</v>
      </c>
      <c r="I242" s="1"/>
      <c r="J242" s="1"/>
      <c r="K242" s="1"/>
      <c r="L242" s="1"/>
    </row>
    <row r="243" spans="1:17" x14ac:dyDescent="0.3">
      <c r="A243">
        <v>65</v>
      </c>
      <c r="B243">
        <f>(B240-B242)/($A$226-$A$228)*($A$229-$A$228)+B242</f>
        <v>3.6599999999999997</v>
      </c>
      <c r="C243">
        <f t="shared" ref="C243:D243" si="12">(C240-C242)/($A$226-$A$228)*($A$229-$A$228)+C242</f>
        <v>3.8800000000000008</v>
      </c>
      <c r="D243">
        <f t="shared" si="12"/>
        <v>4.6000000000000005</v>
      </c>
      <c r="F243">
        <f>(C243-B243)/($C$216-$B$216)*('Planungstool Heizlast'!$B$8-Leistungsdaten!$B$216)+Leistungsdaten!B243</f>
        <v>3.8800000000000008</v>
      </c>
      <c r="I243" s="1"/>
      <c r="J243" s="1"/>
      <c r="K243" s="1"/>
      <c r="L243" s="1"/>
      <c r="Q243">
        <v>11.3887014123115</v>
      </c>
    </row>
    <row r="244" spans="1:17" x14ac:dyDescent="0.3">
      <c r="I244" s="1"/>
      <c r="J244" s="1"/>
      <c r="K244" s="1"/>
      <c r="L244" s="1"/>
      <c r="Q244">
        <v>11.4250492002079</v>
      </c>
    </row>
    <row r="245" spans="1:17" x14ac:dyDescent="0.3">
      <c r="I245" s="1"/>
      <c r="J245" s="1"/>
      <c r="K245" s="1"/>
      <c r="L245" s="1"/>
      <c r="Q245">
        <v>11.4612900040133</v>
      </c>
    </row>
    <row r="246" spans="1:17" x14ac:dyDescent="0.3">
      <c r="C246" t="s">
        <v>70</v>
      </c>
      <c r="I246" s="1"/>
      <c r="J246" s="1"/>
      <c r="K246" s="1"/>
      <c r="L246" s="1"/>
      <c r="Q246">
        <v>11.449594549917</v>
      </c>
    </row>
    <row r="247" spans="1:17" x14ac:dyDescent="0.3">
      <c r="I247" s="1"/>
      <c r="J247" s="1"/>
      <c r="K247" s="1"/>
      <c r="L247" s="1"/>
      <c r="Q247">
        <v>11.4854576683299</v>
      </c>
    </row>
    <row r="248" spans="1:17" x14ac:dyDescent="0.3">
      <c r="I248" s="1"/>
      <c r="J248" s="1"/>
      <c r="K248" s="1"/>
      <c r="L248" s="1"/>
      <c r="Q248">
        <v>11.5212082113551</v>
      </c>
    </row>
    <row r="249" spans="1:17" x14ac:dyDescent="0.3">
      <c r="A249" t="s">
        <v>66</v>
      </c>
      <c r="I249" s="1"/>
      <c r="J249" s="1"/>
      <c r="K249" s="1"/>
      <c r="L249" s="1"/>
      <c r="Q249">
        <v>11.5085804375568</v>
      </c>
    </row>
    <row r="250" spans="1:17" x14ac:dyDescent="0.3">
      <c r="A250" t="s">
        <v>59</v>
      </c>
      <c r="B250">
        <f>IF('Planungstool Heizlast'!$B$9="Fußbodenheizung 35°C",Leistungsdaten!F218,IF('Planungstool Heizlast'!$B$9="Niedertemperaturheizkörper 45°C",Leistungsdaten!F219,IF('Planungstool Heizlast'!$B$9="Heizkörper 55°C",Leistungsdaten!F220,IF('Planungstool Heizlast'!$B$9="Hochtemperaturheizkörper 65°C",Leistungsdaten!F221,))))</f>
        <v>5.66</v>
      </c>
      <c r="I250" s="1"/>
      <c r="J250" s="1"/>
      <c r="K250" s="1"/>
      <c r="L250" s="1"/>
    </row>
    <row r="251" spans="1:17" x14ac:dyDescent="0.3">
      <c r="A251" t="s">
        <v>58</v>
      </c>
      <c r="B251">
        <f>IF('Planungstool Heizlast'!$B$9="Fußbodenheizung 35°C",Leistungsdaten!F226,IF('Planungstool Heizlast'!$B$9="Niedertemperaturheizkörper 45°C",Leistungsdaten!F227,IF('Planungstool Heizlast'!$B$9="Heizkörper 55°C",Leistungsdaten!F228,IF('Planungstool Heizlast'!$B$9="Hochtemperaturheizkörper 65°C",Leistungsdaten!F229,))))</f>
        <v>5.68</v>
      </c>
      <c r="I251" s="1"/>
      <c r="J251" s="1"/>
      <c r="K251" s="1"/>
      <c r="L251" s="1"/>
    </row>
    <row r="252" spans="1:17" x14ac:dyDescent="0.3">
      <c r="A252" t="s">
        <v>113</v>
      </c>
      <c r="B252">
        <f>IF('Planungstool Heizlast'!$B$9="Fußbodenheizung 35°C",Leistungsdaten!F233,IF('Planungstool Heizlast'!$B$9="Niedertemperaturheizkörper 45°C",Leistungsdaten!F234,IF('Planungstool Heizlast'!$B$9="Heizkörper 55°C",Leistungsdaten!F235,IF('Planungstool Heizlast'!$B$9="Hochtemperaturheizkörper 65°C",Leistungsdaten!F236,))))</f>
        <v>5.73</v>
      </c>
      <c r="I252" s="1"/>
      <c r="J252" s="1"/>
      <c r="K252" s="1"/>
      <c r="L252" s="1"/>
    </row>
    <row r="253" spans="1:17" x14ac:dyDescent="0.3">
      <c r="A253" t="s">
        <v>115</v>
      </c>
      <c r="B253">
        <f>IF('Planungstool Heizlast'!$B$9="Fußbodenheizung 35°C",Leistungsdaten!F240,IF('Planungstool Heizlast'!$B$9="Niedertemperaturheizkörper 45°C",Leistungsdaten!F241,IF('Planungstool Heizlast'!$B$9="Heizkörper 55°C",Leistungsdaten!F242,IF('Planungstool Heizlast'!$B$9="Hochtemperaturheizkörper 65°C",Leistungsdaten!F243,))))</f>
        <v>5.68</v>
      </c>
    </row>
    <row r="254" spans="1:17" x14ac:dyDescent="0.3">
      <c r="A254" t="s">
        <v>69</v>
      </c>
      <c r="B254">
        <v>4.5</v>
      </c>
    </row>
    <row r="256" spans="1:17" x14ac:dyDescent="0.3">
      <c r="A256" t="s">
        <v>92</v>
      </c>
      <c r="B256">
        <v>1</v>
      </c>
    </row>
    <row r="259" spans="1:2" x14ac:dyDescent="0.3">
      <c r="A259" t="s">
        <v>106</v>
      </c>
      <c r="B259">
        <f>IF(Zusatzparameter!B8="direkt",1,IF(Zusatzparameter!B8="Pufferspeicher",0.96,IF(Zusatzparameter!B8="Kombispeicher",0.94,1)))*IF(Zusatzparameter!B9=10,0.95,IF(Zusatzparameter!B9=20,0.9,IF(Zusatzparameter!B9=30,0.85,1)))</f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E3A6-78F1-44E7-963F-E63C37CCEAA6}">
  <sheetPr codeName="Tabelle4"/>
  <dimension ref="A1:X63"/>
  <sheetViews>
    <sheetView zoomScale="64" zoomScaleNormal="55" workbookViewId="0">
      <selection activeCell="J10" sqref="J10"/>
    </sheetView>
  </sheetViews>
  <sheetFormatPr baseColWidth="10" defaultRowHeight="14.4" x14ac:dyDescent="0.3"/>
  <cols>
    <col min="1" max="1" width="10.44140625" bestFit="1" customWidth="1"/>
    <col min="6" max="6" width="13.109375" bestFit="1" customWidth="1"/>
    <col min="7" max="7" width="13.5546875" bestFit="1" customWidth="1"/>
    <col min="8" max="8" width="12.5546875" bestFit="1" customWidth="1"/>
    <col min="9" max="9" width="19.6640625" bestFit="1" customWidth="1"/>
    <col min="10" max="10" width="20.109375" bestFit="1" customWidth="1"/>
    <col min="11" max="11" width="17.6640625" bestFit="1" customWidth="1"/>
    <col min="22" max="22" width="18.33203125" bestFit="1" customWidth="1"/>
  </cols>
  <sheetData>
    <row r="1" spans="1:24" x14ac:dyDescent="0.3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40</v>
      </c>
      <c r="M1" t="s">
        <v>41</v>
      </c>
      <c r="N1" t="s">
        <v>42</v>
      </c>
      <c r="O1" t="s">
        <v>37</v>
      </c>
      <c r="P1" t="s">
        <v>38</v>
      </c>
      <c r="Q1" t="s">
        <v>39</v>
      </c>
      <c r="R1" t="s">
        <v>47</v>
      </c>
      <c r="S1" t="s">
        <v>48</v>
      </c>
      <c r="T1" t="s">
        <v>49</v>
      </c>
      <c r="V1" t="s">
        <v>83</v>
      </c>
      <c r="W1" t="s">
        <v>84</v>
      </c>
      <c r="X1" t="s">
        <v>85</v>
      </c>
    </row>
    <row r="2" spans="1:24" x14ac:dyDescent="0.3">
      <c r="A2" s="1">
        <f>100*(B2-16)/(-22-16)</f>
        <v>100</v>
      </c>
      <c r="B2" s="24">
        <v>-22</v>
      </c>
      <c r="C2" s="24">
        <v>0</v>
      </c>
      <c r="D2" s="24">
        <v>0</v>
      </c>
      <c r="E2" s="24">
        <v>1</v>
      </c>
      <c r="F2" s="25">
        <f>$A2*C2/$C$40</f>
        <v>0</v>
      </c>
      <c r="G2" s="25">
        <f>$A2*D2/$D$40</f>
        <v>0</v>
      </c>
      <c r="H2" s="25">
        <f>$A2*E2/$E$40</f>
        <v>1.5513496742165685E-2</v>
      </c>
      <c r="I2" s="25">
        <f>F2/F40</f>
        <v>0</v>
      </c>
      <c r="J2" s="25">
        <f>G2/G40</f>
        <v>0</v>
      </c>
      <c r="K2" s="25">
        <f>H2/H40</f>
        <v>4.0571849542499016E-4</v>
      </c>
      <c r="L2" s="25">
        <f>C2/C40</f>
        <v>0</v>
      </c>
      <c r="M2" s="25">
        <f t="shared" ref="M2:N2" si="0">D2/D40</f>
        <v>0</v>
      </c>
      <c r="N2" s="25">
        <f t="shared" si="0"/>
        <v>1.5513496742165683E-4</v>
      </c>
      <c r="O2">
        <f>F2/$F$40*$C$48</f>
        <v>0</v>
      </c>
      <c r="P2">
        <f>G2/$G$40*$C$48</f>
        <v>0</v>
      </c>
      <c r="Q2">
        <f>H2/$H$40*$C$48</f>
        <v>6.1738674368200215</v>
      </c>
      <c r="R2">
        <v>0</v>
      </c>
      <c r="S2">
        <v>0</v>
      </c>
      <c r="T2">
        <f>Q2/E2</f>
        <v>6.1738674368200215</v>
      </c>
      <c r="V2">
        <f>'Planungstool Heizlast'!$B$21*'Temperaturstunden profile'!C2*A2/$A$26</f>
        <v>0</v>
      </c>
      <c r="W2">
        <f>'Planungstool Heizlast'!$B$21*'Temperaturstunden profile'!D2*A2/$A$14</f>
        <v>0</v>
      </c>
      <c r="X2">
        <f>'Planungstool Heizlast'!$B$21*'Temperaturstunden profile'!E2*A2/$A$2</f>
        <v>9.7513214333593989</v>
      </c>
    </row>
    <row r="3" spans="1:24" x14ac:dyDescent="0.3">
      <c r="A3" s="1">
        <f t="shared" ref="A3:A39" si="1">100*(B3-16)/(-22-16)</f>
        <v>97.368421052631575</v>
      </c>
      <c r="B3" s="24">
        <v>-21</v>
      </c>
      <c r="C3" s="24">
        <v>0</v>
      </c>
      <c r="D3" s="24">
        <v>0</v>
      </c>
      <c r="E3" s="24">
        <v>6</v>
      </c>
      <c r="F3" s="25">
        <f>$A3*C3/$C$40</f>
        <v>0</v>
      </c>
      <c r="G3" s="25">
        <f>$A3*D3/$D$40</f>
        <v>0</v>
      </c>
      <c r="H3" s="25">
        <f t="shared" ref="H3:H39" si="2">$A3*E3/$E$40</f>
        <v>9.0631480967389003E-2</v>
      </c>
      <c r="I3" s="25">
        <f>(I2+F3/F$40)</f>
        <v>0</v>
      </c>
      <c r="J3" s="25">
        <f>(J2+G3/G$40)</f>
        <v>0</v>
      </c>
      <c r="K3" s="25">
        <f>(K2+H3/H$40)</f>
        <v>2.7759686529078278E-3</v>
      </c>
      <c r="L3" s="25">
        <f>(L2+C3/C$40)</f>
        <v>0</v>
      </c>
      <c r="M3" s="25">
        <f t="shared" ref="M3:N18" si="3">(M2+D3/D$40)</f>
        <v>0</v>
      </c>
      <c r="N3" s="25">
        <f t="shared" si="3"/>
        <v>1.0859447719515978E-3</v>
      </c>
      <c r="O3">
        <f t="shared" ref="O3:O39" si="4">F3/$F$40*$C$48</f>
        <v>0</v>
      </c>
      <c r="P3">
        <f t="shared" ref="P3:P39" si="5">G3/$G$40*$C$48</f>
        <v>0</v>
      </c>
      <c r="Q3">
        <f t="shared" ref="Q3:Q39" si="6">H3/$H$40*$C$48</f>
        <v>36.068383446685395</v>
      </c>
      <c r="R3">
        <v>0</v>
      </c>
      <c r="S3">
        <v>0</v>
      </c>
      <c r="T3">
        <f t="shared" ref="T3:T39" si="7">Q3/E3</f>
        <v>6.0113972411142322</v>
      </c>
      <c r="V3">
        <f>'Planungstool Heizlast'!$B$21*'Temperaturstunden profile'!C3*A3/$A$26</f>
        <v>0</v>
      </c>
      <c r="W3">
        <f>'Planungstool Heizlast'!$B$21*'Temperaturstunden profile'!D3*A3/$A$14</f>
        <v>0</v>
      </c>
      <c r="X3">
        <f>'Planungstool Heizlast'!$B$21*'Temperaturstunden profile'!E3*A3/$A$2</f>
        <v>56.968246268573324</v>
      </c>
    </row>
    <row r="4" spans="1:24" x14ac:dyDescent="0.3">
      <c r="A4" s="1">
        <f t="shared" si="1"/>
        <v>94.736842105263165</v>
      </c>
      <c r="B4" s="24">
        <v>-20</v>
      </c>
      <c r="C4" s="24">
        <v>0</v>
      </c>
      <c r="D4" s="24">
        <v>0</v>
      </c>
      <c r="E4" s="24">
        <v>13</v>
      </c>
      <c r="F4" s="25">
        <f>$A4*C4/$C$40</f>
        <v>0</v>
      </c>
      <c r="G4" s="25">
        <f t="shared" ref="G4:G39" si="8">$A4*D4/$D$40</f>
        <v>0</v>
      </c>
      <c r="H4" s="25">
        <f>$A4*E4/$E$40</f>
        <v>0.19106095987719843</v>
      </c>
      <c r="I4" s="25">
        <f t="shared" ref="I4:K19" si="9">(I3+F4/F$40)</f>
        <v>0</v>
      </c>
      <c r="J4" s="25">
        <f t="shared" si="9"/>
        <v>0</v>
      </c>
      <c r="K4" s="25">
        <f t="shared" si="9"/>
        <v>7.772712228141917E-3</v>
      </c>
      <c r="L4" s="25">
        <f>(L3+C4/C$40)</f>
        <v>0</v>
      </c>
      <c r="M4" s="25">
        <f t="shared" si="3"/>
        <v>0</v>
      </c>
      <c r="N4" s="25">
        <f t="shared" si="3"/>
        <v>3.1026993484331369E-3</v>
      </c>
      <c r="O4">
        <f t="shared" si="4"/>
        <v>0</v>
      </c>
      <c r="P4">
        <f t="shared" si="5"/>
        <v>0</v>
      </c>
      <c r="Q4">
        <f t="shared" si="6"/>
        <v>76.036051590309739</v>
      </c>
      <c r="R4">
        <v>0</v>
      </c>
      <c r="S4">
        <v>0</v>
      </c>
      <c r="T4">
        <f t="shared" si="7"/>
        <v>5.8489270454084412</v>
      </c>
      <c r="V4">
        <f>'Planungstool Heizlast'!$B$21*'Temperaturstunden profile'!C4*A4/$A$26</f>
        <v>0</v>
      </c>
      <c r="W4">
        <f>'Planungstool Heizlast'!$B$21*'Temperaturstunden profile'!D4*A4/$A$14</f>
        <v>0</v>
      </c>
      <c r="X4">
        <f>'Planungstool Heizlast'!$B$21*'Temperaturstunden profile'!E4*A4/$A$2</f>
        <v>120.09522186347893</v>
      </c>
    </row>
    <row r="5" spans="1:24" x14ac:dyDescent="0.3">
      <c r="A5" s="1">
        <f t="shared" si="1"/>
        <v>92.10526315789474</v>
      </c>
      <c r="B5" s="24">
        <v>-19</v>
      </c>
      <c r="C5" s="24">
        <v>0</v>
      </c>
      <c r="D5" s="24">
        <v>0</v>
      </c>
      <c r="E5" s="24">
        <v>17</v>
      </c>
      <c r="F5" s="25">
        <f t="shared" ref="F5:F39" si="10">$A5*C5/$C$40</f>
        <v>0</v>
      </c>
      <c r="G5" s="25">
        <f t="shared" si="8"/>
        <v>0</v>
      </c>
      <c r="H5" s="25">
        <f t="shared" si="2"/>
        <v>0.24290869898917322</v>
      </c>
      <c r="I5" s="25">
        <f t="shared" si="9"/>
        <v>0</v>
      </c>
      <c r="J5" s="25">
        <f t="shared" si="9"/>
        <v>0</v>
      </c>
      <c r="K5" s="25">
        <f t="shared" si="9"/>
        <v>1.4125409722296367E-2</v>
      </c>
      <c r="L5" s="25">
        <f t="shared" ref="L5:N19" si="11">(L4+C5/C$40)</f>
        <v>0</v>
      </c>
      <c r="M5" s="25">
        <f t="shared" si="3"/>
        <v>0</v>
      </c>
      <c r="N5" s="25">
        <f t="shared" si="3"/>
        <v>5.7399937946013037E-3</v>
      </c>
      <c r="O5">
        <f>F5/$F$40*$C$48</f>
        <v>0</v>
      </c>
      <c r="P5">
        <f t="shared" si="5"/>
        <v>0</v>
      </c>
      <c r="Q5">
        <f t="shared" si="6"/>
        <v>96.669766444945068</v>
      </c>
      <c r="R5">
        <v>0</v>
      </c>
      <c r="S5">
        <v>0</v>
      </c>
      <c r="T5">
        <f t="shared" si="7"/>
        <v>5.6864568497026511</v>
      </c>
      <c r="V5">
        <f>'Planungstool Heizlast'!$B$21*'Temperaturstunden profile'!C5*A5/$A$26</f>
        <v>0</v>
      </c>
      <c r="W5">
        <f>'Planungstool Heizlast'!$B$21*'Temperaturstunden profile'!D5*A5/$A$14</f>
        <v>0</v>
      </c>
      <c r="X5">
        <f>'Planungstool Heizlast'!$B$21*'Temperaturstunden profile'!E5*A5/$A$2</f>
        <v>152.68516454865374</v>
      </c>
    </row>
    <row r="6" spans="1:24" x14ac:dyDescent="0.3">
      <c r="A6" s="1">
        <f t="shared" si="1"/>
        <v>89.473684210526315</v>
      </c>
      <c r="B6" s="24">
        <v>-18</v>
      </c>
      <c r="C6" s="24">
        <v>0</v>
      </c>
      <c r="D6" s="24">
        <v>0</v>
      </c>
      <c r="E6" s="24">
        <v>19</v>
      </c>
      <c r="F6" s="25">
        <f t="shared" si="10"/>
        <v>0</v>
      </c>
      <c r="G6" s="25">
        <f t="shared" si="8"/>
        <v>0</v>
      </c>
      <c r="H6" s="25">
        <f t="shared" si="2"/>
        <v>0.26372944461681663</v>
      </c>
      <c r="I6" s="25">
        <f t="shared" si="9"/>
        <v>0</v>
      </c>
      <c r="J6" s="25">
        <f t="shared" si="9"/>
        <v>0</v>
      </c>
      <c r="K6" s="25">
        <f t="shared" si="9"/>
        <v>2.1022624144521201E-2</v>
      </c>
      <c r="L6" s="25">
        <f t="shared" si="11"/>
        <v>0</v>
      </c>
      <c r="M6" s="25">
        <f t="shared" si="3"/>
        <v>0</v>
      </c>
      <c r="N6" s="25">
        <f t="shared" si="3"/>
        <v>8.6875581756127827E-3</v>
      </c>
      <c r="O6">
        <f t="shared" si="4"/>
        <v>0</v>
      </c>
      <c r="P6">
        <f t="shared" si="5"/>
        <v>0</v>
      </c>
      <c r="Q6">
        <f t="shared" si="6"/>
        <v>104.95574642594036</v>
      </c>
      <c r="R6">
        <v>0</v>
      </c>
      <c r="S6">
        <v>0</v>
      </c>
      <c r="T6">
        <f t="shared" si="7"/>
        <v>5.523986653996861</v>
      </c>
      <c r="V6">
        <f>'Planungstool Heizlast'!$B$21*'Temperaturstunden profile'!C6*A6/$A$26</f>
        <v>0</v>
      </c>
      <c r="W6">
        <f>'Planungstool Heizlast'!$B$21*'Temperaturstunden profile'!D6*A6/$A$14</f>
        <v>0</v>
      </c>
      <c r="X6">
        <f>'Planungstool Heizlast'!$B$21*'Temperaturstunden profile'!E6*A6/$A$2</f>
        <v>165.77246436710979</v>
      </c>
    </row>
    <row r="7" spans="1:24" x14ac:dyDescent="0.3">
      <c r="A7" s="1">
        <f t="shared" si="1"/>
        <v>86.84210526315789</v>
      </c>
      <c r="B7" s="24">
        <v>-17</v>
      </c>
      <c r="C7" s="24">
        <v>0</v>
      </c>
      <c r="D7" s="24">
        <v>0</v>
      </c>
      <c r="E7" s="24">
        <v>26</v>
      </c>
      <c r="F7" s="25">
        <f t="shared" si="10"/>
        <v>0</v>
      </c>
      <c r="G7" s="25">
        <f t="shared" si="8"/>
        <v>0</v>
      </c>
      <c r="H7" s="25">
        <f t="shared" si="2"/>
        <v>0.3502784264415304</v>
      </c>
      <c r="I7" s="25">
        <f t="shared" si="9"/>
        <v>0</v>
      </c>
      <c r="J7" s="25">
        <f t="shared" si="9"/>
        <v>0</v>
      </c>
      <c r="K7" s="25">
        <f t="shared" si="9"/>
        <v>3.0183320699117028E-2</v>
      </c>
      <c r="L7" s="25">
        <f t="shared" si="11"/>
        <v>0</v>
      </c>
      <c r="M7" s="25">
        <f t="shared" si="3"/>
        <v>0</v>
      </c>
      <c r="N7" s="25">
        <f t="shared" si="3"/>
        <v>1.272106732857586E-2</v>
      </c>
      <c r="O7">
        <f t="shared" si="4"/>
        <v>0</v>
      </c>
      <c r="P7">
        <f t="shared" si="5"/>
        <v>0</v>
      </c>
      <c r="Q7">
        <f t="shared" si="6"/>
        <v>139.39942791556783</v>
      </c>
      <c r="R7">
        <v>0</v>
      </c>
      <c r="S7">
        <v>0</v>
      </c>
      <c r="T7">
        <f t="shared" si="7"/>
        <v>5.3615164582910699</v>
      </c>
      <c r="V7">
        <f>'Planungstool Heizlast'!$B$21*'Temperaturstunden profile'!C7*A7/$A$26</f>
        <v>0</v>
      </c>
      <c r="W7">
        <f>'Planungstool Heizlast'!$B$21*'Temperaturstunden profile'!D7*A7/$A$14</f>
        <v>0</v>
      </c>
      <c r="X7">
        <f>'Planungstool Heizlast'!$B$21*'Temperaturstunden profile'!E7*A7/$A$2</f>
        <v>220.174573416378</v>
      </c>
    </row>
    <row r="8" spans="1:24" x14ac:dyDescent="0.3">
      <c r="A8" s="1">
        <f t="shared" si="1"/>
        <v>84.21052631578948</v>
      </c>
      <c r="B8" s="24">
        <v>-16</v>
      </c>
      <c r="C8" s="24">
        <v>0</v>
      </c>
      <c r="D8" s="24">
        <v>0</v>
      </c>
      <c r="E8" s="24">
        <v>39</v>
      </c>
      <c r="F8" s="25">
        <f t="shared" si="10"/>
        <v>0</v>
      </c>
      <c r="G8" s="25">
        <f t="shared" si="8"/>
        <v>0</v>
      </c>
      <c r="H8" s="25">
        <f t="shared" si="2"/>
        <v>0.50949589300586251</v>
      </c>
      <c r="I8" s="25">
        <f t="shared" si="9"/>
        <v>0</v>
      </c>
      <c r="J8" s="25">
        <f t="shared" si="9"/>
        <v>0</v>
      </c>
      <c r="K8" s="25">
        <f t="shared" si="9"/>
        <v>4.3507970233074601E-2</v>
      </c>
      <c r="L8" s="25">
        <f t="shared" si="11"/>
        <v>0</v>
      </c>
      <c r="M8" s="25">
        <f t="shared" si="3"/>
        <v>0</v>
      </c>
      <c r="N8" s="25">
        <f t="shared" si="3"/>
        <v>1.8771331058020476E-2</v>
      </c>
      <c r="O8">
        <f t="shared" si="4"/>
        <v>0</v>
      </c>
      <c r="P8">
        <f t="shared" si="5"/>
        <v>0</v>
      </c>
      <c r="Q8">
        <f t="shared" si="6"/>
        <v>202.76280424082597</v>
      </c>
      <c r="R8">
        <v>0</v>
      </c>
      <c r="S8">
        <v>0</v>
      </c>
      <c r="T8">
        <f t="shared" si="7"/>
        <v>5.1990462625852816</v>
      </c>
      <c r="V8">
        <f>'Planungstool Heizlast'!$B$21*'Temperaturstunden profile'!C8*A8/$A$26</f>
        <v>0</v>
      </c>
      <c r="W8">
        <f>'Planungstool Heizlast'!$B$21*'Temperaturstunden profile'!D8*A8/$A$14</f>
        <v>0</v>
      </c>
      <c r="X8">
        <f>'Planungstool Heizlast'!$B$21*'Temperaturstunden profile'!E8*A8/$A$2</f>
        <v>320.25392496927714</v>
      </c>
    </row>
    <row r="9" spans="1:24" x14ac:dyDescent="0.3">
      <c r="A9" s="1">
        <f t="shared" si="1"/>
        <v>81.578947368421055</v>
      </c>
      <c r="B9" s="24">
        <v>-15</v>
      </c>
      <c r="C9" s="24">
        <v>0</v>
      </c>
      <c r="D9" s="24">
        <v>0</v>
      </c>
      <c r="E9" s="24">
        <v>41</v>
      </c>
      <c r="F9" s="25">
        <f t="shared" si="10"/>
        <v>0</v>
      </c>
      <c r="G9" s="25">
        <f t="shared" si="8"/>
        <v>0</v>
      </c>
      <c r="H9" s="25">
        <f t="shared" si="2"/>
        <v>0.51888564103401547</v>
      </c>
      <c r="I9" s="25">
        <f t="shared" si="9"/>
        <v>0</v>
      </c>
      <c r="J9" s="25">
        <f t="shared" si="9"/>
        <v>0</v>
      </c>
      <c r="K9" s="25">
        <f t="shared" si="9"/>
        <v>5.7078186224789405E-2</v>
      </c>
      <c r="L9" s="25">
        <f t="shared" si="11"/>
        <v>0</v>
      </c>
      <c r="M9" s="25">
        <f t="shared" si="3"/>
        <v>0</v>
      </c>
      <c r="N9" s="25">
        <f t="shared" si="3"/>
        <v>2.5131864722308408E-2</v>
      </c>
      <c r="O9">
        <f t="shared" si="4"/>
        <v>0</v>
      </c>
      <c r="P9">
        <f t="shared" si="5"/>
        <v>0</v>
      </c>
      <c r="Q9">
        <f t="shared" si="6"/>
        <v>206.49961874205917</v>
      </c>
      <c r="R9">
        <v>0</v>
      </c>
      <c r="S9">
        <v>0</v>
      </c>
      <c r="T9">
        <f t="shared" si="7"/>
        <v>5.0365760668794923</v>
      </c>
      <c r="V9">
        <f>'Planungstool Heizlast'!$B$21*'Temperaturstunden profile'!C9*A9/$A$26</f>
        <v>0</v>
      </c>
      <c r="W9">
        <f>'Planungstool Heizlast'!$B$21*'Temperaturstunden profile'!D9*A9/$A$14</f>
        <v>0</v>
      </c>
      <c r="X9">
        <f>'Planungstool Heizlast'!$B$21*'Temperaturstunden profile'!E9*A9/$A$2</f>
        <v>326.15604057367887</v>
      </c>
    </row>
    <row r="10" spans="1:24" x14ac:dyDescent="0.3">
      <c r="A10" s="1">
        <f t="shared" si="1"/>
        <v>78.94736842105263</v>
      </c>
      <c r="B10" s="24">
        <v>-14</v>
      </c>
      <c r="C10" s="24">
        <v>0</v>
      </c>
      <c r="D10" s="24">
        <v>0</v>
      </c>
      <c r="E10" s="24">
        <v>35</v>
      </c>
      <c r="F10" s="25">
        <f t="shared" si="10"/>
        <v>0</v>
      </c>
      <c r="G10" s="25">
        <f t="shared" si="8"/>
        <v>0</v>
      </c>
      <c r="H10" s="25">
        <f t="shared" si="2"/>
        <v>0.42866240998089389</v>
      </c>
      <c r="I10" s="25">
        <f t="shared" si="9"/>
        <v>0</v>
      </c>
      <c r="J10" s="25">
        <f t="shared" si="9"/>
        <v>0</v>
      </c>
      <c r="K10" s="25">
        <f t="shared" si="9"/>
        <v>6.8288828861532549E-2</v>
      </c>
      <c r="L10" s="25">
        <f t="shared" si="11"/>
        <v>0</v>
      </c>
      <c r="M10" s="25">
        <f t="shared" si="3"/>
        <v>0</v>
      </c>
      <c r="N10" s="25">
        <f t="shared" si="3"/>
        <v>3.0561588582066396E-2</v>
      </c>
      <c r="O10">
        <f t="shared" si="4"/>
        <v>0</v>
      </c>
      <c r="P10">
        <f t="shared" si="5"/>
        <v>0</v>
      </c>
      <c r="Q10">
        <f t="shared" si="6"/>
        <v>170.5937054910795</v>
      </c>
      <c r="R10">
        <v>0</v>
      </c>
      <c r="S10">
        <v>0</v>
      </c>
      <c r="T10">
        <f t="shared" si="7"/>
        <v>4.8741058711737004</v>
      </c>
      <c r="V10">
        <f>'Planungstool Heizlast'!$B$21*'Temperaturstunden profile'!C10*A10/$A$26</f>
        <v>0</v>
      </c>
      <c r="W10">
        <f>'Planungstool Heizlast'!$B$21*'Temperaturstunden profile'!D10*A10/$A$14</f>
        <v>0</v>
      </c>
      <c r="X10">
        <f>'Planungstool Heizlast'!$B$21*'Temperaturstunden profile'!E10*A10/$A$2</f>
        <v>269.44440802703605</v>
      </c>
    </row>
    <row r="11" spans="1:24" x14ac:dyDescent="0.3">
      <c r="A11" s="1">
        <f t="shared" si="1"/>
        <v>76.315789473684205</v>
      </c>
      <c r="B11" s="24">
        <v>-13</v>
      </c>
      <c r="C11" s="24">
        <v>0</v>
      </c>
      <c r="D11" s="24">
        <v>0</v>
      </c>
      <c r="E11" s="24">
        <v>52</v>
      </c>
      <c r="F11" s="25">
        <f t="shared" si="10"/>
        <v>0</v>
      </c>
      <c r="G11" s="25">
        <f t="shared" si="8"/>
        <v>0</v>
      </c>
      <c r="H11" s="25">
        <f t="shared" si="2"/>
        <v>0.61564087071541707</v>
      </c>
      <c r="I11" s="25">
        <f t="shared" si="9"/>
        <v>0</v>
      </c>
      <c r="J11" s="25">
        <f t="shared" si="9"/>
        <v>0</v>
      </c>
      <c r="K11" s="25">
        <f t="shared" si="9"/>
        <v>8.4389447048397945E-2</v>
      </c>
      <c r="L11" s="25">
        <f t="shared" si="11"/>
        <v>0</v>
      </c>
      <c r="M11" s="25">
        <f t="shared" si="3"/>
        <v>0</v>
      </c>
      <c r="N11" s="25">
        <f t="shared" si="3"/>
        <v>3.862860688799255E-2</v>
      </c>
      <c r="O11">
        <f t="shared" si="4"/>
        <v>0</v>
      </c>
      <c r="P11">
        <f t="shared" si="5"/>
        <v>0</v>
      </c>
      <c r="Q11">
        <f t="shared" si="6"/>
        <v>245.00505512433131</v>
      </c>
      <c r="R11">
        <v>0</v>
      </c>
      <c r="S11">
        <v>0</v>
      </c>
      <c r="T11">
        <f t="shared" si="7"/>
        <v>4.7116356754679094</v>
      </c>
      <c r="V11">
        <f>'Planungstool Heizlast'!$B$21*'Temperaturstunden profile'!C11*A11/$A$26</f>
        <v>0</v>
      </c>
      <c r="W11">
        <f>'Planungstool Heizlast'!$B$21*'Temperaturstunden profile'!D11*A11/$A$14</f>
        <v>0</v>
      </c>
      <c r="X11">
        <f>'Planungstool Heizlast'!$B$21*'Temperaturstunden profile'!E11*A11/$A$2</f>
        <v>386.97349267120984</v>
      </c>
    </row>
    <row r="12" spans="1:24" x14ac:dyDescent="0.3">
      <c r="A12" s="1">
        <f t="shared" si="1"/>
        <v>73.684210526315795</v>
      </c>
      <c r="B12" s="24">
        <v>-12</v>
      </c>
      <c r="C12" s="24">
        <v>0</v>
      </c>
      <c r="D12" s="24">
        <v>0</v>
      </c>
      <c r="E12" s="24">
        <v>37</v>
      </c>
      <c r="F12" s="25">
        <f t="shared" si="10"/>
        <v>0</v>
      </c>
      <c r="G12" s="25">
        <f t="shared" si="8"/>
        <v>0</v>
      </c>
      <c r="H12" s="25">
        <f t="shared" si="2"/>
        <v>0.42294691118114869</v>
      </c>
      <c r="I12" s="25">
        <f t="shared" si="9"/>
        <v>0</v>
      </c>
      <c r="J12" s="25">
        <f t="shared" si="9"/>
        <v>0</v>
      </c>
      <c r="K12" s="25">
        <f t="shared" si="9"/>
        <v>9.5450614449984525E-2</v>
      </c>
      <c r="L12" s="25">
        <f t="shared" si="11"/>
        <v>0</v>
      </c>
      <c r="M12" s="25">
        <f t="shared" si="3"/>
        <v>0</v>
      </c>
      <c r="N12" s="25">
        <f t="shared" si="3"/>
        <v>4.4368600682593851E-2</v>
      </c>
      <c r="O12">
        <f t="shared" si="4"/>
        <v>0</v>
      </c>
      <c r="P12">
        <f t="shared" si="5"/>
        <v>0</v>
      </c>
      <c r="Q12">
        <f t="shared" si="6"/>
        <v>168.31912275119851</v>
      </c>
      <c r="R12">
        <v>0</v>
      </c>
      <c r="S12">
        <v>0</v>
      </c>
      <c r="T12">
        <f t="shared" si="7"/>
        <v>4.5491654797621219</v>
      </c>
      <c r="V12">
        <f>'Planungstool Heizlast'!$B$21*'Temperaturstunden profile'!C12*A12/$A$26</f>
        <v>0</v>
      </c>
      <c r="W12">
        <f>'Planungstool Heizlast'!$B$21*'Temperaturstunden profile'!D12*A12/$A$14</f>
        <v>0</v>
      </c>
      <c r="X12">
        <f>'Planungstool Heizlast'!$B$21*'Temperaturstunden profile'!E12*A12/$A$2</f>
        <v>265.8518159200089</v>
      </c>
    </row>
    <row r="13" spans="1:24" x14ac:dyDescent="0.3">
      <c r="A13" s="1">
        <f t="shared" si="1"/>
        <v>71.05263157894737</v>
      </c>
      <c r="B13" s="24">
        <v>-11</v>
      </c>
      <c r="C13" s="24">
        <v>0</v>
      </c>
      <c r="D13" s="24">
        <v>0</v>
      </c>
      <c r="E13" s="24">
        <v>41</v>
      </c>
      <c r="F13" s="25">
        <f t="shared" si="10"/>
        <v>0</v>
      </c>
      <c r="G13" s="25">
        <f t="shared" si="8"/>
        <v>0</v>
      </c>
      <c r="H13" s="25">
        <f t="shared" si="2"/>
        <v>0.45193265509414243</v>
      </c>
      <c r="I13" s="25">
        <f t="shared" si="9"/>
        <v>0</v>
      </c>
      <c r="J13" s="25">
        <f t="shared" si="9"/>
        <v>0</v>
      </c>
      <c r="K13" s="25">
        <f t="shared" si="9"/>
        <v>0.10726983482986516</v>
      </c>
      <c r="L13" s="25">
        <f t="shared" si="11"/>
        <v>0</v>
      </c>
      <c r="M13" s="25">
        <f t="shared" si="3"/>
        <v>0</v>
      </c>
      <c r="N13" s="25">
        <f t="shared" si="3"/>
        <v>5.0729134346881782E-2</v>
      </c>
      <c r="O13">
        <f t="shared" si="4"/>
        <v>0</v>
      </c>
      <c r="P13">
        <f t="shared" si="5"/>
        <v>0</v>
      </c>
      <c r="Q13">
        <f t="shared" si="6"/>
        <v>179.85450664630957</v>
      </c>
      <c r="R13">
        <v>0</v>
      </c>
      <c r="S13">
        <v>0</v>
      </c>
      <c r="T13">
        <f t="shared" si="7"/>
        <v>4.3866952840563309</v>
      </c>
      <c r="V13">
        <f>'Planungstool Heizlast'!$B$21*'Temperaturstunden profile'!C13*A13/$A$26</f>
        <v>0</v>
      </c>
      <c r="W13">
        <f>'Planungstool Heizlast'!$B$21*'Temperaturstunden profile'!D13*A13/$A$14</f>
        <v>0</v>
      </c>
      <c r="X13">
        <f>'Planungstool Heizlast'!$B$21*'Temperaturstunden profile'!E13*A13/$A$2</f>
        <v>284.07139017707516</v>
      </c>
    </row>
    <row r="14" spans="1:24" x14ac:dyDescent="0.3">
      <c r="A14" s="1">
        <f t="shared" si="1"/>
        <v>68.421052631578945</v>
      </c>
      <c r="B14" s="24">
        <v>-10</v>
      </c>
      <c r="C14" s="24">
        <v>0</v>
      </c>
      <c r="D14" s="24">
        <v>1</v>
      </c>
      <c r="E14" s="24">
        <v>43</v>
      </c>
      <c r="F14" s="25">
        <f t="shared" si="10"/>
        <v>0</v>
      </c>
      <c r="G14" s="25">
        <f t="shared" si="8"/>
        <v>1.3935041269160682E-2</v>
      </c>
      <c r="H14" s="25">
        <f t="shared" si="2"/>
        <v>0.45642340415108512</v>
      </c>
      <c r="I14" s="25">
        <f t="shared" si="9"/>
        <v>0</v>
      </c>
      <c r="J14" s="25">
        <f t="shared" si="9"/>
        <v>4.8411723084943955E-4</v>
      </c>
      <c r="K14" s="25">
        <f t="shared" si="9"/>
        <v>0.11920650003736881</v>
      </c>
      <c r="L14" s="25">
        <f t="shared" si="11"/>
        <v>0</v>
      </c>
      <c r="M14" s="25">
        <f t="shared" si="3"/>
        <v>2.0366598778004074E-4</v>
      </c>
      <c r="N14" s="25">
        <f t="shared" si="3"/>
        <v>5.739993794601303E-2</v>
      </c>
      <c r="O14">
        <f t="shared" si="4"/>
        <v>0</v>
      </c>
      <c r="P14">
        <f t="shared" si="5"/>
        <v>7.3668704800208538</v>
      </c>
      <c r="Q14">
        <f t="shared" si="6"/>
        <v>181.64167879907325</v>
      </c>
      <c r="R14">
        <v>0</v>
      </c>
      <c r="S14">
        <f>P14/D14</f>
        <v>7.3668704800208538</v>
      </c>
      <c r="T14">
        <f t="shared" si="7"/>
        <v>4.2242250883505408</v>
      </c>
      <c r="V14">
        <f>'Planungstool Heizlast'!$B$21*'Temperaturstunden profile'!C14*A14/$A$26</f>
        <v>0</v>
      </c>
      <c r="W14">
        <f>'Planungstool Heizlast'!$B$21*'Temperaturstunden profile'!D14*A14/$A$14</f>
        <v>9.7513214333593989</v>
      </c>
      <c r="X14">
        <f>'Planungstool Heizlast'!$B$21*'Temperaturstunden profile'!E14*A14/$A$2</f>
        <v>286.8941411183107</v>
      </c>
    </row>
    <row r="15" spans="1:24" x14ac:dyDescent="0.3">
      <c r="A15" s="1">
        <f t="shared" si="1"/>
        <v>65.78947368421052</v>
      </c>
      <c r="B15" s="24">
        <v>-9</v>
      </c>
      <c r="C15" s="24">
        <v>0</v>
      </c>
      <c r="D15" s="24">
        <v>25</v>
      </c>
      <c r="E15" s="24">
        <v>54</v>
      </c>
      <c r="F15" s="25">
        <f t="shared" si="10"/>
        <v>0</v>
      </c>
      <c r="G15" s="25">
        <f t="shared" si="8"/>
        <v>0.33497695358559326</v>
      </c>
      <c r="H15" s="25">
        <f t="shared" si="2"/>
        <v>0.55113738426114933</v>
      </c>
      <c r="I15" s="25">
        <f t="shared" si="9"/>
        <v>0</v>
      </c>
      <c r="J15" s="25">
        <f t="shared" si="9"/>
        <v>1.2121550664730196E-2</v>
      </c>
      <c r="K15" s="25">
        <f t="shared" si="9"/>
        <v>0.13362018342746715</v>
      </c>
      <c r="L15" s="25">
        <f t="shared" si="11"/>
        <v>0</v>
      </c>
      <c r="M15" s="25">
        <f t="shared" si="3"/>
        <v>5.295315682281059E-3</v>
      </c>
      <c r="N15" s="25">
        <f t="shared" si="3"/>
        <v>6.57772261867825E-2</v>
      </c>
      <c r="O15">
        <f t="shared" si="4"/>
        <v>0</v>
      </c>
      <c r="P15">
        <f t="shared" si="5"/>
        <v>177.08823269280896</v>
      </c>
      <c r="Q15">
        <f t="shared" si="6"/>
        <v>219.33476420281656</v>
      </c>
      <c r="R15">
        <v>0</v>
      </c>
      <c r="S15">
        <f t="shared" ref="S15:S39" si="12">P15/D15</f>
        <v>7.0835293077123582</v>
      </c>
      <c r="T15">
        <f t="shared" si="7"/>
        <v>4.0617548926447506</v>
      </c>
      <c r="V15">
        <f>'Planungstool Heizlast'!$B$21*'Temperaturstunden profile'!C15*A15/$A$26</f>
        <v>0</v>
      </c>
      <c r="W15">
        <f>'Planungstool Heizlast'!$B$21*'Temperaturstunden profile'!D15*A15/$A$14</f>
        <v>234.40676522498555</v>
      </c>
      <c r="X15">
        <f>'Planungstool Heizlast'!$B$21*'Temperaturstunden profile'!E15*A15/$A$2</f>
        <v>346.42852460618917</v>
      </c>
    </row>
    <row r="16" spans="1:24" x14ac:dyDescent="0.3">
      <c r="A16" s="1">
        <f t="shared" si="1"/>
        <v>63.157894736842103</v>
      </c>
      <c r="B16" s="24">
        <v>-8</v>
      </c>
      <c r="C16" s="24">
        <v>0</v>
      </c>
      <c r="D16" s="24">
        <v>23</v>
      </c>
      <c r="E16" s="24">
        <v>90</v>
      </c>
      <c r="F16" s="25">
        <f t="shared" si="10"/>
        <v>0</v>
      </c>
      <c r="G16" s="25">
        <f t="shared" si="8"/>
        <v>0.29585164540679598</v>
      </c>
      <c r="H16" s="25">
        <f t="shared" si="2"/>
        <v>0.88181981481783889</v>
      </c>
      <c r="I16" s="25">
        <f t="shared" si="9"/>
        <v>0</v>
      </c>
      <c r="J16" s="25">
        <f t="shared" si="9"/>
        <v>2.2399731873533682E-2</v>
      </c>
      <c r="K16" s="25">
        <f t="shared" si="9"/>
        <v>0.1566820768516245</v>
      </c>
      <c r="L16" s="25">
        <f t="shared" si="11"/>
        <v>0</v>
      </c>
      <c r="M16" s="25">
        <f t="shared" si="3"/>
        <v>9.9796334012219948E-3</v>
      </c>
      <c r="N16" s="25">
        <f t="shared" si="3"/>
        <v>7.9739373254731613E-2</v>
      </c>
      <c r="O16">
        <f t="shared" si="4"/>
        <v>0</v>
      </c>
      <c r="P16">
        <f t="shared" si="5"/>
        <v>156.40432711428886</v>
      </c>
      <c r="Q16">
        <f t="shared" si="6"/>
        <v>350.93562272450646</v>
      </c>
      <c r="R16">
        <v>0</v>
      </c>
      <c r="S16">
        <f t="shared" si="12"/>
        <v>6.8001881354038636</v>
      </c>
      <c r="T16">
        <f t="shared" si="7"/>
        <v>3.8992846969389605</v>
      </c>
      <c r="V16">
        <f>'Planungstool Heizlast'!$B$21*'Temperaturstunden profile'!C16*A16/$A$26</f>
        <v>0</v>
      </c>
      <c r="W16">
        <f>'Planungstool Heizlast'!$B$21*'Temperaturstunden profile'!D16*A16/$A$14</f>
        <v>207.02805504670724</v>
      </c>
      <c r="X16">
        <f>'Planungstool Heizlast'!$B$21*'Temperaturstunden profile'!E16*A16/$A$2</f>
        <v>554.28563936990258</v>
      </c>
    </row>
    <row r="17" spans="1:24" x14ac:dyDescent="0.3">
      <c r="A17" s="1">
        <f t="shared" si="1"/>
        <v>60.526315789473685</v>
      </c>
      <c r="B17" s="24">
        <v>-7</v>
      </c>
      <c r="C17" s="24">
        <v>0</v>
      </c>
      <c r="D17" s="24">
        <v>24</v>
      </c>
      <c r="E17" s="24">
        <v>125</v>
      </c>
      <c r="F17" s="25">
        <f t="shared" si="10"/>
        <v>0</v>
      </c>
      <c r="G17" s="25">
        <f t="shared" si="8"/>
        <v>0.29585164540679598</v>
      </c>
      <c r="H17" s="25">
        <f t="shared" si="2"/>
        <v>1.1737185035191142</v>
      </c>
      <c r="I17" s="25">
        <f t="shared" si="9"/>
        <v>0</v>
      </c>
      <c r="J17" s="25">
        <f t="shared" si="9"/>
        <v>3.2677913082337168E-2</v>
      </c>
      <c r="K17" s="25">
        <f t="shared" si="9"/>
        <v>0.18737788407127837</v>
      </c>
      <c r="L17" s="25">
        <f t="shared" si="11"/>
        <v>0</v>
      </c>
      <c r="M17" s="25">
        <f t="shared" si="3"/>
        <v>1.4867617107942974E-2</v>
      </c>
      <c r="N17" s="25">
        <f t="shared" si="3"/>
        <v>9.913124418243871E-2</v>
      </c>
      <c r="O17">
        <f t="shared" si="4"/>
        <v>0</v>
      </c>
      <c r="P17">
        <f t="shared" si="5"/>
        <v>156.40432711428886</v>
      </c>
      <c r="Q17">
        <f t="shared" si="6"/>
        <v>467.10181265414633</v>
      </c>
      <c r="R17">
        <v>0</v>
      </c>
      <c r="S17">
        <f t="shared" si="12"/>
        <v>6.5168469630953689</v>
      </c>
      <c r="T17">
        <f t="shared" si="7"/>
        <v>3.7368145012331708</v>
      </c>
      <c r="V17">
        <f>'Planungstool Heizlast'!$B$21*'Temperaturstunden profile'!C17*A17/$A$26</f>
        <v>0</v>
      </c>
      <c r="W17">
        <f>'Planungstool Heizlast'!$B$21*'Temperaturstunden profile'!D17*A17/$A$14</f>
        <v>207.02805504670724</v>
      </c>
      <c r="X17">
        <f>'Planungstool Heizlast'!$B$21*'Temperaturstunden profile'!E17*A17/$A$2</f>
        <v>737.7644505502177</v>
      </c>
    </row>
    <row r="18" spans="1:24" x14ac:dyDescent="0.3">
      <c r="A18" s="1">
        <f t="shared" si="1"/>
        <v>57.89473684210526</v>
      </c>
      <c r="B18" s="24">
        <v>-6</v>
      </c>
      <c r="C18" s="24">
        <v>0</v>
      </c>
      <c r="D18" s="24">
        <v>27</v>
      </c>
      <c r="E18" s="24">
        <v>169</v>
      </c>
      <c r="F18" s="25">
        <f t="shared" si="10"/>
        <v>0</v>
      </c>
      <c r="G18" s="25">
        <f t="shared" si="8"/>
        <v>0.3183620966877479</v>
      </c>
      <c r="H18" s="25">
        <f t="shared" si="2"/>
        <v>1.5178731812466317</v>
      </c>
      <c r="I18" s="25">
        <f t="shared" si="9"/>
        <v>0</v>
      </c>
      <c r="J18" s="25">
        <f t="shared" si="9"/>
        <v>4.3738129817897438E-2</v>
      </c>
      <c r="K18" s="25">
        <f t="shared" si="9"/>
        <v>0.22707423580786029</v>
      </c>
      <c r="L18" s="25">
        <f t="shared" si="11"/>
        <v>0</v>
      </c>
      <c r="M18" s="25">
        <f t="shared" si="3"/>
        <v>2.0366598778004074E-2</v>
      </c>
      <c r="N18" s="25">
        <f t="shared" si="3"/>
        <v>0.12534905367669871</v>
      </c>
      <c r="O18">
        <f t="shared" si="4"/>
        <v>0</v>
      </c>
      <c r="P18">
        <f t="shared" si="5"/>
        <v>168.30465635124565</v>
      </c>
      <c r="Q18">
        <f t="shared" si="6"/>
        <v>604.06418763412728</v>
      </c>
      <c r="R18">
        <v>0</v>
      </c>
      <c r="S18">
        <f t="shared" si="12"/>
        <v>6.2335057907868761</v>
      </c>
      <c r="T18">
        <f t="shared" si="7"/>
        <v>3.5743443055273802</v>
      </c>
      <c r="V18">
        <f>'Planungstool Heizlast'!$B$21*'Temperaturstunden profile'!C18*A18/$A$26</f>
        <v>0</v>
      </c>
      <c r="W18">
        <f>'Planungstool Heizlast'!$B$21*'Temperaturstunden profile'!D18*A18/$A$14</f>
        <v>222.78018966982629</v>
      </c>
      <c r="X18">
        <f>'Planungstool Heizlast'!$B$21*'Temperaturstunden profile'!E18*A18/$A$2</f>
        <v>954.08981813763796</v>
      </c>
    </row>
    <row r="19" spans="1:24" x14ac:dyDescent="0.3">
      <c r="A19" s="1">
        <f t="shared" si="1"/>
        <v>55.263157894736842</v>
      </c>
      <c r="B19" s="24">
        <v>-5</v>
      </c>
      <c r="C19" s="24">
        <v>0</v>
      </c>
      <c r="D19" s="24">
        <v>68</v>
      </c>
      <c r="E19" s="24">
        <v>195</v>
      </c>
      <c r="F19" s="25">
        <f t="shared" si="10"/>
        <v>0</v>
      </c>
      <c r="G19" s="25">
        <f t="shared" si="8"/>
        <v>0.76535534355236368</v>
      </c>
      <c r="H19" s="25">
        <f t="shared" si="2"/>
        <v>1.6717833989254864</v>
      </c>
      <c r="I19" s="25">
        <f t="shared" si="9"/>
        <v>0</v>
      </c>
      <c r="J19" s="25">
        <f t="shared" si="9"/>
        <v>7.0327337727628197E-2</v>
      </c>
      <c r="K19" s="25">
        <f t="shared" si="9"/>
        <v>0.27079574209115859</v>
      </c>
      <c r="L19" s="25">
        <f t="shared" si="11"/>
        <v>0</v>
      </c>
      <c r="M19" s="25">
        <f t="shared" si="11"/>
        <v>3.4215885947046845E-2</v>
      </c>
      <c r="N19" s="25">
        <f t="shared" si="11"/>
        <v>0.15560037232392179</v>
      </c>
      <c r="O19">
        <f t="shared" si="4"/>
        <v>0</v>
      </c>
      <c r="P19">
        <f t="shared" si="5"/>
        <v>404.61119405653005</v>
      </c>
      <c r="Q19">
        <f t="shared" si="6"/>
        <v>665.3154514152103</v>
      </c>
      <c r="R19">
        <v>0</v>
      </c>
      <c r="S19">
        <f t="shared" si="12"/>
        <v>5.9501646184783832</v>
      </c>
      <c r="T19">
        <f t="shared" si="7"/>
        <v>3.4118741098215914</v>
      </c>
      <c r="V19">
        <f>'Planungstool Heizlast'!$B$21*'Temperaturstunden profile'!C19*A19/$A$26</f>
        <v>0</v>
      </c>
      <c r="W19">
        <f>'Planungstool Heizlast'!$B$21*'Temperaturstunden profile'!D19*A19/$A$14</f>
        <v>535.57257718604706</v>
      </c>
      <c r="X19">
        <f>'Planungstool Heizlast'!$B$21*'Temperaturstunden profile'!E19*A19/$A$2</f>
        <v>1050.8331913054403</v>
      </c>
    </row>
    <row r="20" spans="1:24" x14ac:dyDescent="0.3">
      <c r="A20" s="1">
        <f t="shared" si="1"/>
        <v>52.631578947368418</v>
      </c>
      <c r="B20" s="24">
        <v>-4</v>
      </c>
      <c r="C20" s="24">
        <v>0</v>
      </c>
      <c r="D20" s="24">
        <v>91</v>
      </c>
      <c r="E20" s="24">
        <v>278</v>
      </c>
      <c r="F20" s="25">
        <f t="shared" si="10"/>
        <v>0</v>
      </c>
      <c r="G20" s="25">
        <f t="shared" si="8"/>
        <v>0.97545288884124759</v>
      </c>
      <c r="H20" s="25">
        <f t="shared" si="2"/>
        <v>2.2698695233274</v>
      </c>
      <c r="I20" s="25">
        <f t="shared" ref="I20:K35" si="13">(I19+F20/F$40)</f>
        <v>0</v>
      </c>
      <c r="J20" s="25">
        <f t="shared" si="13"/>
        <v>0.10421554388708895</v>
      </c>
      <c r="K20" s="25">
        <f t="shared" si="13"/>
        <v>0.33015876405334132</v>
      </c>
      <c r="L20" s="25">
        <f t="shared" ref="L20:N35" si="14">(L19+C20/C$40)</f>
        <v>0</v>
      </c>
      <c r="M20" s="25">
        <f t="shared" si="14"/>
        <v>5.2749490835030555E-2</v>
      </c>
      <c r="N20" s="25">
        <f t="shared" si="14"/>
        <v>0.19872789326714241</v>
      </c>
      <c r="O20">
        <f t="shared" si="4"/>
        <v>0</v>
      </c>
      <c r="P20">
        <f t="shared" si="5"/>
        <v>515.68093360145963</v>
      </c>
      <c r="Q20">
        <f t="shared" si="6"/>
        <v>903.33428812419254</v>
      </c>
      <c r="R20">
        <v>0</v>
      </c>
      <c r="S20">
        <f t="shared" si="12"/>
        <v>5.6668234461698859</v>
      </c>
      <c r="T20">
        <f t="shared" si="7"/>
        <v>3.2494039141158004</v>
      </c>
      <c r="V20">
        <f>'Planungstool Heizlast'!$B$21*'Temperaturstunden profile'!C20*A20/$A$26</f>
        <v>0</v>
      </c>
      <c r="W20">
        <f>'Planungstool Heizlast'!$B$21*'Temperaturstunden profile'!D20*A20/$A$14</f>
        <v>682.59250033515787</v>
      </c>
      <c r="X20">
        <f>'Planungstool Heizlast'!$B$21*'Temperaturstunden profile'!E20*A20/$A$2</f>
        <v>1426.7722939336384</v>
      </c>
    </row>
    <row r="21" spans="1:24" x14ac:dyDescent="0.3">
      <c r="A21" s="1">
        <f t="shared" si="1"/>
        <v>50</v>
      </c>
      <c r="B21" s="24">
        <v>-3</v>
      </c>
      <c r="C21" s="24">
        <v>0</v>
      </c>
      <c r="D21" s="24">
        <v>89</v>
      </c>
      <c r="E21" s="24">
        <v>306</v>
      </c>
      <c r="F21" s="25">
        <f t="shared" si="10"/>
        <v>0</v>
      </c>
      <c r="G21" s="25">
        <f t="shared" si="8"/>
        <v>0.90631364562118122</v>
      </c>
      <c r="H21" s="25">
        <f t="shared" si="2"/>
        <v>2.3735650015513499</v>
      </c>
      <c r="I21" s="25">
        <f t="shared" si="13"/>
        <v>0</v>
      </c>
      <c r="J21" s="25">
        <f t="shared" si="13"/>
        <v>0.13570178378579673</v>
      </c>
      <c r="K21" s="25">
        <f t="shared" si="13"/>
        <v>0.39223369385336482</v>
      </c>
      <c r="L21" s="25">
        <f t="shared" si="14"/>
        <v>0</v>
      </c>
      <c r="M21" s="25">
        <f t="shared" si="14"/>
        <v>7.0875763747454176E-2</v>
      </c>
      <c r="N21" s="25">
        <f t="shared" si="14"/>
        <v>0.24619919329816942</v>
      </c>
      <c r="O21">
        <f t="shared" si="4"/>
        <v>0</v>
      </c>
      <c r="P21">
        <f t="shared" si="5"/>
        <v>479.12992237366393</v>
      </c>
      <c r="Q21">
        <f t="shared" si="6"/>
        <v>944.60171783346334</v>
      </c>
      <c r="R21">
        <v>0</v>
      </c>
      <c r="S21">
        <f t="shared" si="12"/>
        <v>5.3834822738613921</v>
      </c>
      <c r="T21">
        <f t="shared" si="7"/>
        <v>3.0869337184100107</v>
      </c>
      <c r="V21">
        <f>'Planungstool Heizlast'!$B$21*'Temperaturstunden profile'!C21*A21/$A$26</f>
        <v>0</v>
      </c>
      <c r="W21">
        <f>'Planungstool Heizlast'!$B$21*'Temperaturstunden profile'!D21*A21/$A$14</f>
        <v>634.21094399272101</v>
      </c>
      <c r="X21">
        <f>'Planungstool Heizlast'!$B$21*'Temperaturstunden profile'!E21*A21/$A$2</f>
        <v>1491.952179303988</v>
      </c>
    </row>
    <row r="22" spans="1:24" x14ac:dyDescent="0.3">
      <c r="A22" s="1">
        <f t="shared" si="1"/>
        <v>47.368421052631582</v>
      </c>
      <c r="B22" s="24">
        <v>-2</v>
      </c>
      <c r="C22" s="24">
        <v>0</v>
      </c>
      <c r="D22" s="24">
        <v>165</v>
      </c>
      <c r="E22" s="24">
        <v>454</v>
      </c>
      <c r="F22" s="25">
        <f t="shared" si="10"/>
        <v>0</v>
      </c>
      <c r="G22" s="25">
        <f t="shared" si="8"/>
        <v>1.5918104834387394</v>
      </c>
      <c r="H22" s="25">
        <f t="shared" si="2"/>
        <v>3.3362182993941571</v>
      </c>
      <c r="I22" s="25">
        <f t="shared" si="13"/>
        <v>0</v>
      </c>
      <c r="J22" s="25">
        <f t="shared" si="13"/>
        <v>0.1910028674635981</v>
      </c>
      <c r="K22" s="25">
        <f t="shared" si="13"/>
        <v>0.47948452397476005</v>
      </c>
      <c r="L22" s="25">
        <f t="shared" si="14"/>
        <v>0</v>
      </c>
      <c r="M22" s="25">
        <f t="shared" si="14"/>
        <v>0.10448065173116089</v>
      </c>
      <c r="N22" s="25">
        <f t="shared" si="14"/>
        <v>0.31663046850760163</v>
      </c>
      <c r="O22">
        <f t="shared" si="4"/>
        <v>0</v>
      </c>
      <c r="P22">
        <f t="shared" si="5"/>
        <v>841.52328175622836</v>
      </c>
      <c r="Q22">
        <f t="shared" si="6"/>
        <v>1327.7064393077162</v>
      </c>
      <c r="R22">
        <v>0</v>
      </c>
      <c r="S22">
        <f t="shared" si="12"/>
        <v>5.1001411015528992</v>
      </c>
      <c r="T22">
        <f t="shared" si="7"/>
        <v>2.9244635227042206</v>
      </c>
      <c r="V22">
        <f>'Planungstool Heizlast'!$B$21*'Temperaturstunden profile'!C22*A22/$A$26</f>
        <v>0</v>
      </c>
      <c r="W22">
        <f>'Planungstool Heizlast'!$B$21*'Temperaturstunden profile'!D22*A22/$A$14</f>
        <v>1113.9009483491316</v>
      </c>
      <c r="X22">
        <f>'Planungstool Heizlast'!$B$21*'Temperaturstunden profile'!E22*A22/$A$2</f>
        <v>2097.0473356161324</v>
      </c>
    </row>
    <row r="23" spans="1:24" x14ac:dyDescent="0.3">
      <c r="A23" s="1">
        <f t="shared" si="1"/>
        <v>44.736842105263158</v>
      </c>
      <c r="B23" s="24">
        <v>-1</v>
      </c>
      <c r="C23" s="24">
        <v>0</v>
      </c>
      <c r="D23" s="24">
        <v>173</v>
      </c>
      <c r="E23" s="24">
        <v>385</v>
      </c>
      <c r="F23" s="25">
        <f t="shared" si="10"/>
        <v>0</v>
      </c>
      <c r="G23" s="25">
        <f t="shared" si="8"/>
        <v>1.576267552792368</v>
      </c>
      <c r="H23" s="25">
        <f t="shared" si="2"/>
        <v>2.6719956888809056</v>
      </c>
      <c r="I23" s="25">
        <f t="shared" si="13"/>
        <v>0</v>
      </c>
      <c r="J23" s="25">
        <f t="shared" si="13"/>
        <v>0.24576397423006741</v>
      </c>
      <c r="K23" s="25">
        <f t="shared" si="13"/>
        <v>0.54936419641045897</v>
      </c>
      <c r="L23" s="25">
        <f t="shared" si="14"/>
        <v>0</v>
      </c>
      <c r="M23" s="25">
        <f t="shared" si="14"/>
        <v>0.13971486761710794</v>
      </c>
      <c r="N23" s="25">
        <f t="shared" si="14"/>
        <v>0.37635743096493951</v>
      </c>
      <c r="O23">
        <f t="shared" si="4"/>
        <v>0</v>
      </c>
      <c r="P23">
        <f t="shared" si="5"/>
        <v>833.30638775928196</v>
      </c>
      <c r="Q23">
        <f t="shared" si="6"/>
        <v>1063.3674308943957</v>
      </c>
      <c r="R23">
        <v>0</v>
      </c>
      <c r="S23">
        <f t="shared" si="12"/>
        <v>4.8167999292444046</v>
      </c>
      <c r="T23">
        <f t="shared" si="7"/>
        <v>2.7619933269984305</v>
      </c>
      <c r="V23">
        <f>'Planungstool Heizlast'!$B$21*'Temperaturstunden profile'!C23*A23/$A$26</f>
        <v>0</v>
      </c>
      <c r="W23">
        <f>'Planungstool Heizlast'!$B$21*'Temperaturstunden profile'!D23*A23/$A$14</f>
        <v>1103.0244744426921</v>
      </c>
      <c r="X23">
        <f>'Planungstool Heizlast'!$B$21*'Temperaturstunden profile'!E23*A23/$A$2</f>
        <v>1679.5368100351909</v>
      </c>
    </row>
    <row r="24" spans="1:24" x14ac:dyDescent="0.3">
      <c r="A24" s="1">
        <f t="shared" si="1"/>
        <v>42.10526315789474</v>
      </c>
      <c r="B24" s="24">
        <v>0</v>
      </c>
      <c r="C24" s="24">
        <v>0</v>
      </c>
      <c r="D24" s="24">
        <v>240</v>
      </c>
      <c r="E24" s="24">
        <v>490</v>
      </c>
      <c r="F24" s="25">
        <f t="shared" si="10"/>
        <v>0</v>
      </c>
      <c r="G24" s="25">
        <f t="shared" si="8"/>
        <v>2.0580984028298852</v>
      </c>
      <c r="H24" s="25">
        <f t="shared" si="2"/>
        <v>3.2006793278573413</v>
      </c>
      <c r="I24" s="25">
        <f t="shared" si="13"/>
        <v>0</v>
      </c>
      <c r="J24" s="25">
        <f t="shared" si="13"/>
        <v>0.31726436524783075</v>
      </c>
      <c r="K24" s="25">
        <f t="shared" si="13"/>
        <v>0.63307032809814112</v>
      </c>
      <c r="L24" s="25">
        <f t="shared" si="14"/>
        <v>0</v>
      </c>
      <c r="M24" s="25">
        <f t="shared" si="14"/>
        <v>0.18859470468431772</v>
      </c>
      <c r="N24" s="25">
        <f t="shared" si="14"/>
        <v>0.45237356500155135</v>
      </c>
      <c r="O24">
        <f t="shared" si="4"/>
        <v>0</v>
      </c>
      <c r="P24">
        <f t="shared" si="5"/>
        <v>1088.0301016646183</v>
      </c>
      <c r="Q24">
        <f t="shared" si="6"/>
        <v>1273.7663343333938</v>
      </c>
      <c r="R24">
        <v>0</v>
      </c>
      <c r="S24">
        <f t="shared" si="12"/>
        <v>4.5334587569359099</v>
      </c>
      <c r="T24">
        <f t="shared" si="7"/>
        <v>2.5995231312926403</v>
      </c>
      <c r="V24">
        <f>'Planungstool Heizlast'!$B$21*'Temperaturstunden profile'!C24*A24/$A$26</f>
        <v>0</v>
      </c>
      <c r="W24">
        <f>'Planungstool Heizlast'!$B$21*'Temperaturstunden profile'!D24*A24/$A$14</f>
        <v>1440.1951655423113</v>
      </c>
      <c r="X24">
        <f>'Planungstool Heizlast'!$B$21*'Temperaturstunden profile'!E24*A24/$A$2</f>
        <v>2011.8515799352024</v>
      </c>
    </row>
    <row r="25" spans="1:24" x14ac:dyDescent="0.3">
      <c r="A25" s="1">
        <f t="shared" si="1"/>
        <v>39.473684210526315</v>
      </c>
      <c r="B25" s="24">
        <v>1</v>
      </c>
      <c r="C25" s="24">
        <v>0</v>
      </c>
      <c r="D25" s="24">
        <v>280</v>
      </c>
      <c r="E25" s="24">
        <v>533</v>
      </c>
      <c r="F25" s="25">
        <f t="shared" si="10"/>
        <v>0</v>
      </c>
      <c r="G25" s="25">
        <f t="shared" si="8"/>
        <v>2.2510451280951869</v>
      </c>
      <c r="H25" s="25">
        <f t="shared" si="2"/>
        <v>3.2639580645688064</v>
      </c>
      <c r="I25" s="25">
        <f t="shared" si="13"/>
        <v>0</v>
      </c>
      <c r="J25" s="25">
        <f t="shared" si="13"/>
        <v>0.39546791792350944</v>
      </c>
      <c r="K25" s="25">
        <f t="shared" si="13"/>
        <v>0.71843136417505682</v>
      </c>
      <c r="L25" s="25">
        <f t="shared" si="14"/>
        <v>0</v>
      </c>
      <c r="M25" s="25">
        <f t="shared" si="14"/>
        <v>0.24562118126272914</v>
      </c>
      <c r="N25" s="25">
        <f t="shared" si="14"/>
        <v>0.53506050263729443</v>
      </c>
      <c r="O25">
        <f t="shared" si="4"/>
        <v>0</v>
      </c>
      <c r="P25">
        <f t="shared" si="5"/>
        <v>1190.0329236956763</v>
      </c>
      <c r="Q25">
        <f t="shared" si="6"/>
        <v>1298.9492146677915</v>
      </c>
      <c r="R25">
        <v>0</v>
      </c>
      <c r="S25">
        <f t="shared" si="12"/>
        <v>4.2501175846274153</v>
      </c>
      <c r="T25">
        <f t="shared" si="7"/>
        <v>2.4370529355868507</v>
      </c>
      <c r="V25">
        <f>'Planungstool Heizlast'!$B$21*'Temperaturstunden profile'!C25*A25/$A$26</f>
        <v>0</v>
      </c>
      <c r="W25">
        <f>'Planungstool Heizlast'!$B$21*'Temperaturstunden profile'!D25*A25/$A$14</f>
        <v>1575.213462311903</v>
      </c>
      <c r="X25">
        <f>'Planungstool Heizlast'!$B$21*'Temperaturstunden profile'!E25*A25/$A$2</f>
        <v>2051.6267068344314</v>
      </c>
    </row>
    <row r="26" spans="1:24" x14ac:dyDescent="0.3">
      <c r="A26" s="1">
        <f t="shared" si="1"/>
        <v>36.842105263157897</v>
      </c>
      <c r="B26" s="24">
        <v>2</v>
      </c>
      <c r="C26" s="24">
        <v>3</v>
      </c>
      <c r="D26" s="24">
        <v>320</v>
      </c>
      <c r="E26" s="24">
        <v>380</v>
      </c>
      <c r="F26" s="25">
        <f t="shared" si="10"/>
        <v>3.078727459316816E-2</v>
      </c>
      <c r="G26" s="25">
        <f t="shared" si="8"/>
        <v>2.401114803301533</v>
      </c>
      <c r="H26" s="25">
        <f t="shared" si="2"/>
        <v>2.171889543903196</v>
      </c>
      <c r="I26" s="25">
        <f t="shared" si="13"/>
        <v>2.2458692048553555E-3</v>
      </c>
      <c r="J26" s="25">
        <f t="shared" si="13"/>
        <v>0.47888504077756672</v>
      </c>
      <c r="K26" s="25">
        <f t="shared" si="13"/>
        <v>0.77523195353455543</v>
      </c>
      <c r="L26" s="25">
        <f t="shared" si="14"/>
        <v>8.3565459610027853E-4</v>
      </c>
      <c r="M26" s="25">
        <f t="shared" si="14"/>
        <v>0.31079429735234215</v>
      </c>
      <c r="N26" s="25">
        <f t="shared" si="14"/>
        <v>0.59401179025752404</v>
      </c>
      <c r="O26">
        <f>F26/$F$40*$C$48</f>
        <v>34.175663440457733</v>
      </c>
      <c r="P26">
        <f t="shared" si="5"/>
        <v>1269.3684519420549</v>
      </c>
      <c r="Q26">
        <f t="shared" si="6"/>
        <v>864.34144115480296</v>
      </c>
      <c r="R26">
        <f t="shared" ref="R26:R39" si="15">O26/C26</f>
        <v>11.39188781348591</v>
      </c>
      <c r="S26">
        <f t="shared" si="12"/>
        <v>3.9667764123189215</v>
      </c>
      <c r="T26">
        <f t="shared" si="7"/>
        <v>2.2745827398810605</v>
      </c>
      <c r="V26">
        <f>'Planungstool Heizlast'!$B$21*'Temperaturstunden profile'!C26*A26/$A$26</f>
        <v>29.253964300078199</v>
      </c>
      <c r="W26">
        <f>'Planungstool Heizlast'!$B$21*'Temperaturstunden profile'!D26*A26/$A$14</f>
        <v>1680.2276931326967</v>
      </c>
      <c r="X26">
        <f>'Planungstool Heizlast'!$B$21*'Temperaturstunden profile'!E26*A26/$A$2</f>
        <v>1365.185000670316</v>
      </c>
    </row>
    <row r="27" spans="1:24" x14ac:dyDescent="0.3">
      <c r="A27" s="1">
        <f t="shared" si="1"/>
        <v>34.210526315789473</v>
      </c>
      <c r="B27" s="24">
        <v>3</v>
      </c>
      <c r="C27" s="24">
        <v>22</v>
      </c>
      <c r="D27" s="24">
        <v>357</v>
      </c>
      <c r="E27" s="24">
        <v>228</v>
      </c>
      <c r="F27" s="25">
        <f t="shared" si="10"/>
        <v>0.20964667937252604</v>
      </c>
      <c r="G27" s="25">
        <f t="shared" si="8"/>
        <v>2.4874048665451816</v>
      </c>
      <c r="H27" s="25">
        <f t="shared" si="2"/>
        <v>1.2100527458889234</v>
      </c>
      <c r="I27" s="25">
        <f t="shared" si="13"/>
        <v>1.7539169028394204E-2</v>
      </c>
      <c r="J27" s="25">
        <f t="shared" si="13"/>
        <v>0.56529996648419167</v>
      </c>
      <c r="K27" s="25">
        <f t="shared" si="13"/>
        <v>0.80687799617770462</v>
      </c>
      <c r="L27" s="25">
        <f t="shared" si="14"/>
        <v>6.9637883008356544E-3</v>
      </c>
      <c r="M27" s="25">
        <f t="shared" si="14"/>
        <v>0.38350305498981668</v>
      </c>
      <c r="N27" s="25">
        <f t="shared" si="14"/>
        <v>0.62938256282966176</v>
      </c>
      <c r="O27">
        <f t="shared" si="4"/>
        <v>232.7199939040693</v>
      </c>
      <c r="P27">
        <f t="shared" si="5"/>
        <v>1314.9863806837225</v>
      </c>
      <c r="Q27">
        <f t="shared" si="6"/>
        <v>481.56166007196168</v>
      </c>
      <c r="R27">
        <f t="shared" si="15"/>
        <v>10.578181541094059</v>
      </c>
      <c r="S27">
        <f t="shared" si="12"/>
        <v>3.6834352400104269</v>
      </c>
      <c r="T27">
        <f t="shared" si="7"/>
        <v>2.1121125441752704</v>
      </c>
      <c r="V27">
        <f>'Planungstool Heizlast'!$B$21*'Temperaturstunden profile'!C27*A27/$A$26</f>
        <v>199.20556642434198</v>
      </c>
      <c r="W27">
        <f>'Planungstool Heizlast'!$B$21*'Temperaturstunden profile'!D27*A27/$A$14</f>
        <v>1740.6108758546527</v>
      </c>
      <c r="X27">
        <f>'Planungstool Heizlast'!$B$21*'Temperaturstunden profile'!E27*A27/$A$2</f>
        <v>760.60307180203324</v>
      </c>
    </row>
    <row r="28" spans="1:24" x14ac:dyDescent="0.3">
      <c r="A28" s="1">
        <f t="shared" si="1"/>
        <v>31.578947368421051</v>
      </c>
      <c r="B28" s="24">
        <v>4</v>
      </c>
      <c r="C28" s="24">
        <v>63</v>
      </c>
      <c r="D28" s="24">
        <v>356</v>
      </c>
      <c r="E28" s="24">
        <v>261</v>
      </c>
      <c r="F28" s="25">
        <f t="shared" si="10"/>
        <v>0.55417094267702682</v>
      </c>
      <c r="G28" s="25">
        <f t="shared" si="8"/>
        <v>2.2896344731482476</v>
      </c>
      <c r="H28" s="25">
        <f t="shared" si="2"/>
        <v>1.2786387314858665</v>
      </c>
      <c r="I28" s="25">
        <f t="shared" si="13"/>
        <v>5.7964814715790597E-2</v>
      </c>
      <c r="J28" s="25">
        <f t="shared" si="13"/>
        <v>0.64484415149145347</v>
      </c>
      <c r="K28" s="25">
        <f t="shared" si="13"/>
        <v>0.84031774164273276</v>
      </c>
      <c r="L28" s="25">
        <f t="shared" si="14"/>
        <v>2.4512534818941504E-2</v>
      </c>
      <c r="M28" s="25">
        <f t="shared" si="14"/>
        <v>0.45600814663951117</v>
      </c>
      <c r="N28" s="25">
        <f t="shared" si="14"/>
        <v>0.66987278932671424</v>
      </c>
      <c r="O28">
        <f t="shared" si="4"/>
        <v>615.161941928239</v>
      </c>
      <c r="P28">
        <f t="shared" si="5"/>
        <v>1210.4334881018881</v>
      </c>
      <c r="Q28">
        <f t="shared" si="6"/>
        <v>508.85665295053445</v>
      </c>
      <c r="R28">
        <f t="shared" si="15"/>
        <v>9.7644752687022063</v>
      </c>
      <c r="S28">
        <f t="shared" si="12"/>
        <v>3.4000940677019327</v>
      </c>
      <c r="T28">
        <f t="shared" si="7"/>
        <v>1.9496423484694807</v>
      </c>
      <c r="V28">
        <f>'Planungstool Heizlast'!$B$21*'Temperaturstunden profile'!C28*A28/$A$26</f>
        <v>526.57135740140745</v>
      </c>
      <c r="W28">
        <f>'Planungstool Heizlast'!$B$21*'Temperaturstunden profile'!D28*A28/$A$14</f>
        <v>1602.2171216658212</v>
      </c>
      <c r="X28">
        <f>'Planungstool Heizlast'!$B$21*'Temperaturstunden profile'!E28*A28/$A$2</f>
        <v>803.71417708635886</v>
      </c>
    </row>
    <row r="29" spans="1:24" x14ac:dyDescent="0.3">
      <c r="A29" s="1">
        <f t="shared" si="1"/>
        <v>28.94736842105263</v>
      </c>
      <c r="B29" s="24">
        <v>5</v>
      </c>
      <c r="C29" s="24">
        <v>63</v>
      </c>
      <c r="D29" s="24">
        <v>303</v>
      </c>
      <c r="E29" s="24">
        <v>279</v>
      </c>
      <c r="F29" s="25">
        <f t="shared" si="10"/>
        <v>0.50799003078727456</v>
      </c>
      <c r="G29" s="25">
        <f t="shared" si="8"/>
        <v>1.7863650980812518</v>
      </c>
      <c r="H29" s="25">
        <f t="shared" si="2"/>
        <v>1.2529189868870128</v>
      </c>
      <c r="I29" s="25">
        <f t="shared" si="13"/>
        <v>9.5021656595903947E-2</v>
      </c>
      <c r="J29" s="25">
        <f t="shared" si="13"/>
        <v>0.70690425650765276</v>
      </c>
      <c r="K29" s="25">
        <f t="shared" si="13"/>
        <v>0.87308484854955626</v>
      </c>
      <c r="L29" s="25">
        <f t="shared" si="14"/>
        <v>4.2061281337047354E-2</v>
      </c>
      <c r="M29" s="25">
        <f t="shared" si="14"/>
        <v>0.51771894093686355</v>
      </c>
      <c r="N29" s="25">
        <f t="shared" si="14"/>
        <v>0.71315544523735652</v>
      </c>
      <c r="O29">
        <f t="shared" si="4"/>
        <v>563.8984467675524</v>
      </c>
      <c r="P29">
        <f t="shared" si="5"/>
        <v>944.37612730421165</v>
      </c>
      <c r="Q29">
        <f t="shared" si="6"/>
        <v>498.62103062106956</v>
      </c>
      <c r="R29">
        <f t="shared" si="15"/>
        <v>8.9507689963103552</v>
      </c>
      <c r="S29">
        <f t="shared" si="12"/>
        <v>3.1167528953934376</v>
      </c>
      <c r="T29">
        <f t="shared" si="7"/>
        <v>1.7871721527636901</v>
      </c>
      <c r="V29">
        <f>'Planungstool Heizlast'!$B$21*'Temperaturstunden profile'!C29*A29/$A$26</f>
        <v>482.69041095129018</v>
      </c>
      <c r="W29">
        <f>'Planungstool Heizlast'!$B$21*'Temperaturstunden profile'!D29*A29/$A$14</f>
        <v>1250.0443975918029</v>
      </c>
      <c r="X29">
        <f>'Planungstool Heizlast'!$B$21*'Temperaturstunden profile'!E29*A29/$A$2</f>
        <v>787.54751260473665</v>
      </c>
    </row>
    <row r="30" spans="1:24" x14ac:dyDescent="0.3">
      <c r="A30" s="1">
        <f t="shared" si="1"/>
        <v>26.315789473684209</v>
      </c>
      <c r="B30" s="24">
        <v>6</v>
      </c>
      <c r="C30" s="24">
        <v>175</v>
      </c>
      <c r="D30" s="24">
        <v>330</v>
      </c>
      <c r="E30" s="24">
        <v>229</v>
      </c>
      <c r="F30" s="25">
        <f t="shared" si="10"/>
        <v>1.2828031080486733</v>
      </c>
      <c r="G30" s="25">
        <f t="shared" si="8"/>
        <v>1.7686783149319325</v>
      </c>
      <c r="H30" s="25">
        <f t="shared" si="2"/>
        <v>0.93489230367261622</v>
      </c>
      <c r="I30" s="25">
        <f t="shared" si="13"/>
        <v>0.18859954013154373</v>
      </c>
      <c r="J30" s="25">
        <f t="shared" si="13"/>
        <v>0.76834990503854317</v>
      </c>
      <c r="K30" s="25">
        <f t="shared" si="13"/>
        <v>0.89753472630016751</v>
      </c>
      <c r="L30" s="25">
        <f t="shared" si="14"/>
        <v>9.0807799442896936E-2</v>
      </c>
      <c r="M30" s="25">
        <f t="shared" si="14"/>
        <v>0.58492871690427695</v>
      </c>
      <c r="N30" s="25">
        <f t="shared" si="14"/>
        <v>0.74868135277691594</v>
      </c>
      <c r="O30">
        <f t="shared" si="4"/>
        <v>1423.9859766857385</v>
      </c>
      <c r="P30">
        <f t="shared" si="5"/>
        <v>935.02586861803127</v>
      </c>
      <c r="Q30">
        <f t="shared" si="6"/>
        <v>372.05674816625918</v>
      </c>
      <c r="R30">
        <f t="shared" si="15"/>
        <v>8.1370627239185058</v>
      </c>
      <c r="S30">
        <f t="shared" si="12"/>
        <v>2.8334117230849434</v>
      </c>
      <c r="T30">
        <f t="shared" si="7"/>
        <v>1.6247019570579004</v>
      </c>
      <c r="V30">
        <f>'Planungstool Heizlast'!$B$21*'Temperaturstunden profile'!C30*A30/$A$26</f>
        <v>1218.9151791699248</v>
      </c>
      <c r="W30">
        <f>'Planungstool Heizlast'!$B$21*'Temperaturstunden profile'!D30*A30/$A$14</f>
        <v>1237.6677203879237</v>
      </c>
      <c r="X30">
        <f>'Planungstool Heizlast'!$B$21*'Temperaturstunden profile'!E30*A30/$A$2</f>
        <v>587.64542322086902</v>
      </c>
    </row>
    <row r="31" spans="1:24" x14ac:dyDescent="0.3">
      <c r="A31" s="1">
        <f t="shared" si="1"/>
        <v>23.684210526315791</v>
      </c>
      <c r="B31" s="24">
        <v>7</v>
      </c>
      <c r="C31" s="24">
        <v>162</v>
      </c>
      <c r="D31" s="24">
        <v>326</v>
      </c>
      <c r="E31" s="24">
        <v>269</v>
      </c>
      <c r="F31" s="25">
        <f t="shared" si="10"/>
        <v>1.0687582465914089</v>
      </c>
      <c r="G31" s="25">
        <f t="shared" si="8"/>
        <v>1.5725158109122093</v>
      </c>
      <c r="H31" s="25">
        <f t="shared" si="2"/>
        <v>0.98837304244166113</v>
      </c>
      <c r="I31" s="25">
        <f t="shared" si="13"/>
        <v>0.2665632853858082</v>
      </c>
      <c r="J31" s="25">
        <f t="shared" si="13"/>
        <v>0.82298067255055296</v>
      </c>
      <c r="K31" s="25">
        <f t="shared" si="13"/>
        <v>0.9233832651797439</v>
      </c>
      <c r="L31" s="25">
        <f t="shared" si="14"/>
        <v>0.13593314763231198</v>
      </c>
      <c r="M31" s="25">
        <f t="shared" si="14"/>
        <v>0.65132382892057028</v>
      </c>
      <c r="N31" s="25">
        <f t="shared" si="14"/>
        <v>0.79041265901334168</v>
      </c>
      <c r="O31">
        <f t="shared" si="4"/>
        <v>1186.3837451473182</v>
      </c>
      <c r="P31">
        <f t="shared" si="5"/>
        <v>831.32299955312249</v>
      </c>
      <c r="Q31">
        <f t="shared" si="6"/>
        <v>393.3403438037177</v>
      </c>
      <c r="R31">
        <f>O31/C31</f>
        <v>7.3233564515266556</v>
      </c>
      <c r="S31">
        <f t="shared" si="12"/>
        <v>2.5500705507764492</v>
      </c>
      <c r="T31">
        <f t="shared" si="7"/>
        <v>1.4622317613521103</v>
      </c>
      <c r="V31">
        <f>'Planungstool Heizlast'!$B$21*'Temperaturstunden profile'!C31*A31/$A$26</f>
        <v>1015.5304749884289</v>
      </c>
      <c r="W31">
        <f>'Planungstool Heizlast'!$B$21*'Temperaturstunden profile'!D31*A31/$A$14</f>
        <v>1100.3991186721723</v>
      </c>
      <c r="X31">
        <f>'Planungstool Heizlast'!$B$21*'Temperaturstunden profile'!E31*A31/$A$2</f>
        <v>621.26182079376599</v>
      </c>
    </row>
    <row r="32" spans="1:24" x14ac:dyDescent="0.3">
      <c r="A32" s="1">
        <f t="shared" si="1"/>
        <v>21.05263157894737</v>
      </c>
      <c r="B32" s="24">
        <v>8</v>
      </c>
      <c r="C32" s="24">
        <v>259</v>
      </c>
      <c r="D32" s="24">
        <v>348</v>
      </c>
      <c r="E32" s="24">
        <v>233</v>
      </c>
      <c r="F32" s="25">
        <f t="shared" si="10"/>
        <v>1.5188388799296293</v>
      </c>
      <c r="G32" s="25">
        <f t="shared" si="8"/>
        <v>1.492121342051667</v>
      </c>
      <c r="H32" s="25">
        <f t="shared" si="2"/>
        <v>0.76097784019465364</v>
      </c>
      <c r="I32" s="25">
        <f t="shared" si="13"/>
        <v>0.37735949949200576</v>
      </c>
      <c r="J32" s="25">
        <f t="shared" si="13"/>
        <v>0.87481845603843145</v>
      </c>
      <c r="K32" s="25">
        <f t="shared" si="13"/>
        <v>0.94328482506059075</v>
      </c>
      <c r="L32" s="25">
        <f t="shared" si="14"/>
        <v>0.20807799442896935</v>
      </c>
      <c r="M32" s="25">
        <f t="shared" si="14"/>
        <v>0.72219959266802447</v>
      </c>
      <c r="N32" s="25">
        <f t="shared" si="14"/>
        <v>0.82655910642258767</v>
      </c>
      <c r="O32">
        <f t="shared" si="4"/>
        <v>1685.9993963959148</v>
      </c>
      <c r="P32">
        <f t="shared" si="5"/>
        <v>788.82182370684836</v>
      </c>
      <c r="Q32">
        <f t="shared" si="6"/>
        <v>302.84444479559266</v>
      </c>
      <c r="R32">
        <f t="shared" si="15"/>
        <v>6.5096501791348063</v>
      </c>
      <c r="S32">
        <f t="shared" si="12"/>
        <v>2.266729378467955</v>
      </c>
      <c r="T32">
        <f t="shared" si="7"/>
        <v>1.2997615656463204</v>
      </c>
      <c r="V32">
        <f>'Planungstool Heizlast'!$B$21*'Temperaturstunden profile'!C32*A32/$A$26</f>
        <v>1443.195572137191</v>
      </c>
      <c r="W32">
        <f>'Planungstool Heizlast'!$B$21*'Temperaturstunden profile'!D32*A32/$A$14</f>
        <v>1044.1414950181756</v>
      </c>
      <c r="X32">
        <f>'Planungstool Heizlast'!$B$21*'Temperaturstunden profile'!E32*A32/$A$2</f>
        <v>478.3279776784716</v>
      </c>
    </row>
    <row r="33" spans="1:24" x14ac:dyDescent="0.3">
      <c r="A33" s="1">
        <f t="shared" si="1"/>
        <v>18.421052631578949</v>
      </c>
      <c r="B33" s="24">
        <v>9</v>
      </c>
      <c r="C33" s="24">
        <v>360</v>
      </c>
      <c r="D33" s="24">
        <v>335</v>
      </c>
      <c r="E33" s="24">
        <v>230</v>
      </c>
      <c r="F33" s="25">
        <f t="shared" si="10"/>
        <v>1.8472364755900896</v>
      </c>
      <c r="G33" s="25">
        <f t="shared" si="8"/>
        <v>1.2568335298531461</v>
      </c>
      <c r="H33" s="25">
        <f t="shared" si="2"/>
        <v>0.65728236197070411</v>
      </c>
      <c r="I33" s="25">
        <f t="shared" si="13"/>
        <v>0.51211165178332707</v>
      </c>
      <c r="J33" s="25">
        <f t="shared" si="13"/>
        <v>0.91848210628235205</v>
      </c>
      <c r="K33" s="25">
        <f t="shared" si="13"/>
        <v>0.9604744771035969</v>
      </c>
      <c r="L33" s="25">
        <f t="shared" si="14"/>
        <v>0.30835654596100276</v>
      </c>
      <c r="M33" s="25">
        <f t="shared" si="14"/>
        <v>0.79042769857433814</v>
      </c>
      <c r="N33" s="25">
        <f t="shared" si="14"/>
        <v>0.86224014892956879</v>
      </c>
      <c r="O33">
        <f t="shared" si="4"/>
        <v>2050.5398064274636</v>
      </c>
      <c r="P33">
        <f t="shared" si="5"/>
        <v>664.43504906341934</v>
      </c>
      <c r="Q33">
        <f t="shared" si="6"/>
        <v>261.57701508632198</v>
      </c>
      <c r="R33">
        <f t="shared" si="15"/>
        <v>5.6959439067429543</v>
      </c>
      <c r="S33">
        <f t="shared" si="12"/>
        <v>1.9833882061594608</v>
      </c>
      <c r="T33">
        <f t="shared" si="7"/>
        <v>1.1372913699405303</v>
      </c>
      <c r="V33">
        <f>'Planungstool Heizlast'!$B$21*'Temperaturstunden profile'!C33*A33/$A$26</f>
        <v>1755.2378580046918</v>
      </c>
      <c r="W33">
        <f>'Planungstool Heizlast'!$B$21*'Temperaturstunden profile'!D33*A33/$A$14</f>
        <v>879.49418312414582</v>
      </c>
      <c r="X33">
        <f>'Planungstool Heizlast'!$B$21*'Temperaturstunden profile'!E33*A33/$A$2</f>
        <v>413.14809230812199</v>
      </c>
    </row>
    <row r="34" spans="1:24" x14ac:dyDescent="0.3">
      <c r="A34" s="1">
        <f t="shared" si="1"/>
        <v>15.789473684210526</v>
      </c>
      <c r="B34" s="24">
        <v>10</v>
      </c>
      <c r="C34" s="24">
        <v>428</v>
      </c>
      <c r="D34" s="24">
        <v>315</v>
      </c>
      <c r="E34" s="24">
        <v>243</v>
      </c>
      <c r="F34" s="25">
        <f t="shared" si="10"/>
        <v>1.8824219322679958</v>
      </c>
      <c r="G34" s="25">
        <f t="shared" si="8"/>
        <v>1.0129703076428342</v>
      </c>
      <c r="H34" s="25">
        <f t="shared" si="2"/>
        <v>0.59522837500204129</v>
      </c>
      <c r="I34" s="25">
        <f t="shared" si="13"/>
        <v>0.64943051173734023</v>
      </c>
      <c r="J34" s="25">
        <f t="shared" si="13"/>
        <v>0.95367370498640747</v>
      </c>
      <c r="K34" s="25">
        <f t="shared" si="13"/>
        <v>0.97604125516490314</v>
      </c>
      <c r="L34" s="25">
        <f t="shared" si="14"/>
        <v>0.42757660167130918</v>
      </c>
      <c r="M34" s="25">
        <f t="shared" si="14"/>
        <v>0.85458248472505094</v>
      </c>
      <c r="N34" s="25">
        <f t="shared" si="14"/>
        <v>0.89993794601303145</v>
      </c>
      <c r="O34">
        <f t="shared" si="4"/>
        <v>2089.597707502272</v>
      </c>
      <c r="P34">
        <f t="shared" si="5"/>
        <v>535.51481566305438</v>
      </c>
      <c r="Q34">
        <f t="shared" si="6"/>
        <v>236.88154533904188</v>
      </c>
      <c r="R34">
        <f t="shared" si="15"/>
        <v>4.8822376343511031</v>
      </c>
      <c r="S34">
        <f t="shared" si="12"/>
        <v>1.7000470338509663</v>
      </c>
      <c r="T34">
        <f t="shared" si="7"/>
        <v>0.97482117423474024</v>
      </c>
      <c r="V34">
        <f>'Planungstool Heizlast'!$B$21*'Temperaturstunden profile'!C34*A34/$A$26</f>
        <v>1788.6709600619238</v>
      </c>
      <c r="W34">
        <f>'Planungstool Heizlast'!$B$21*'Temperaturstunden profile'!D34*A34/$A$14</f>
        <v>708.84605804035641</v>
      </c>
      <c r="X34">
        <f>'Planungstool Heizlast'!$B$21*'Temperaturstunden profile'!E34*A34/$A$2</f>
        <v>374.1428065746843</v>
      </c>
    </row>
    <row r="35" spans="1:24" x14ac:dyDescent="0.3">
      <c r="A35" s="1">
        <f t="shared" si="1"/>
        <v>13.157894736842104</v>
      </c>
      <c r="B35" s="24">
        <v>11</v>
      </c>
      <c r="C35" s="24">
        <v>430</v>
      </c>
      <c r="D35" s="24">
        <v>215</v>
      </c>
      <c r="E35" s="24">
        <v>191</v>
      </c>
      <c r="F35" s="25">
        <f t="shared" si="10"/>
        <v>1.576015247031227</v>
      </c>
      <c r="G35" s="25">
        <f t="shared" si="8"/>
        <v>0.5761603601672205</v>
      </c>
      <c r="H35" s="25">
        <f t="shared" si="2"/>
        <v>0.38987866812547967</v>
      </c>
      <c r="I35" s="25">
        <f t="shared" si="13"/>
        <v>0.76439762579541193</v>
      </c>
      <c r="J35" s="25">
        <f t="shared" si="13"/>
        <v>0.9736900904926824</v>
      </c>
      <c r="K35" s="25">
        <f t="shared" si="13"/>
        <v>0.98623760156308382</v>
      </c>
      <c r="L35" s="25">
        <f t="shared" si="14"/>
        <v>0.5473537604456824</v>
      </c>
      <c r="M35" s="25">
        <f t="shared" si="14"/>
        <v>0.89837067209775967</v>
      </c>
      <c r="N35" s="25">
        <f t="shared" si="14"/>
        <v>0.92956872479056796</v>
      </c>
      <c r="O35">
        <f t="shared" si="4"/>
        <v>1749.4684856424785</v>
      </c>
      <c r="P35">
        <f t="shared" si="5"/>
        <v>304.59176023163144</v>
      </c>
      <c r="Q35">
        <f t="shared" si="6"/>
        <v>155.15903689902947</v>
      </c>
      <c r="R35">
        <f t="shared" si="15"/>
        <v>4.068531361959252</v>
      </c>
      <c r="S35">
        <f t="shared" si="12"/>
        <v>1.4167058615424719</v>
      </c>
      <c r="T35">
        <f t="shared" si="7"/>
        <v>0.81235097852895011</v>
      </c>
      <c r="V35">
        <f>'Planungstool Heizlast'!$B$21*'Temperaturstunden profile'!C35*A35/$A$26</f>
        <v>1497.5243629801932</v>
      </c>
      <c r="W35">
        <f>'Planungstool Heizlast'!$B$21*'Temperaturstunden profile'!D35*A35/$A$14</f>
        <v>403.17963618697513</v>
      </c>
      <c r="X35">
        <f>'Planungstool Heizlast'!$B$21*'Temperaturstunden profile'!E35*A35/$A$2</f>
        <v>245.06610444363753</v>
      </c>
    </row>
    <row r="36" spans="1:24" x14ac:dyDescent="0.3">
      <c r="A36" s="1">
        <f t="shared" si="1"/>
        <v>10.526315789473685</v>
      </c>
      <c r="B36" s="24">
        <v>12</v>
      </c>
      <c r="C36" s="24">
        <v>503</v>
      </c>
      <c r="D36" s="24">
        <v>169</v>
      </c>
      <c r="E36" s="24">
        <v>146</v>
      </c>
      <c r="F36" s="25">
        <f t="shared" si="10"/>
        <v>1.4748570590822461</v>
      </c>
      <c r="G36" s="25">
        <f t="shared" si="8"/>
        <v>0.36231107299817772</v>
      </c>
      <c r="H36" s="25">
        <f t="shared" si="2"/>
        <v>0.23841794993223051</v>
      </c>
      <c r="I36" s="25">
        <f t="shared" ref="I36:K39" si="16">(I35+F36/F$40)</f>
        <v>0.87198545532324467</v>
      </c>
      <c r="J36" s="25">
        <f t="shared" si="16"/>
        <v>0.98627713849476784</v>
      </c>
      <c r="K36" s="25">
        <f t="shared" si="16"/>
        <v>0.99247285422961529</v>
      </c>
      <c r="L36" s="25">
        <f t="shared" ref="L36:N39" si="17">(L35+C36/C$40)</f>
        <v>0.68746518105849574</v>
      </c>
      <c r="M36" s="25">
        <f t="shared" si="17"/>
        <v>0.9327902240325866</v>
      </c>
      <c r="N36" s="25">
        <f t="shared" si="17"/>
        <v>0.95221843003412987</v>
      </c>
      <c r="O36">
        <f t="shared" si="4"/>
        <v>1637.1770200524033</v>
      </c>
      <c r="P36">
        <f t="shared" si="5"/>
        <v>191.53863248054219</v>
      </c>
      <c r="Q36">
        <f t="shared" si="6"/>
        <v>94.882594292181381</v>
      </c>
      <c r="R36">
        <f t="shared" si="15"/>
        <v>3.2548250895674022</v>
      </c>
      <c r="S36">
        <f t="shared" si="12"/>
        <v>1.1333646892339775</v>
      </c>
      <c r="T36">
        <f t="shared" si="7"/>
        <v>0.64988078282316009</v>
      </c>
      <c r="V36">
        <f>'Planungstool Heizlast'!$B$21*'Temperaturstunden profile'!C36*A36/$A$26</f>
        <v>1401.4041945656506</v>
      </c>
      <c r="W36">
        <f>'Planungstool Heizlast'!$B$21*'Temperaturstunden profile'!D36*A36/$A$14</f>
        <v>253.53435726734438</v>
      </c>
      <c r="X36">
        <f>'Planungstool Heizlast'!$B$21*'Temperaturstunden profile'!E36*A36/$A$2</f>
        <v>149.86241360741812</v>
      </c>
    </row>
    <row r="37" spans="1:24" x14ac:dyDescent="0.3">
      <c r="A37" s="1">
        <f t="shared" si="1"/>
        <v>7.8947368421052628</v>
      </c>
      <c r="B37" s="24">
        <v>13</v>
      </c>
      <c r="C37" s="24">
        <v>444</v>
      </c>
      <c r="D37" s="24">
        <v>151</v>
      </c>
      <c r="E37" s="24">
        <v>150</v>
      </c>
      <c r="F37" s="25">
        <f t="shared" si="10"/>
        <v>0.97639642281190431</v>
      </c>
      <c r="G37" s="25">
        <f t="shared" si="8"/>
        <v>0.24279129595883805</v>
      </c>
      <c r="H37" s="25">
        <f t="shared" si="2"/>
        <v>0.18371246142038308</v>
      </c>
      <c r="I37" s="25">
        <f t="shared" si="16"/>
        <v>0.9432115929629431</v>
      </c>
      <c r="J37" s="25">
        <f t="shared" si="16"/>
        <v>0.99471195024764458</v>
      </c>
      <c r="K37" s="25">
        <f t="shared" si="16"/>
        <v>0.99727741535964809</v>
      </c>
      <c r="L37" s="25">
        <f t="shared" si="17"/>
        <v>0.81114206128133692</v>
      </c>
      <c r="M37" s="25">
        <f t="shared" si="17"/>
        <v>0.96354378818737274</v>
      </c>
      <c r="N37" s="25">
        <f t="shared" si="17"/>
        <v>0.97548867514737836</v>
      </c>
      <c r="O37">
        <f t="shared" si="4"/>
        <v>1083.8567548259448</v>
      </c>
      <c r="P37">
        <f t="shared" si="5"/>
        <v>128.35355105574794</v>
      </c>
      <c r="Q37">
        <f t="shared" si="6"/>
        <v>73.11158806760551</v>
      </c>
      <c r="R37">
        <f t="shared" si="15"/>
        <v>2.4411188171755511</v>
      </c>
      <c r="S37">
        <f t="shared" si="12"/>
        <v>0.85002351692548306</v>
      </c>
      <c r="T37">
        <f t="shared" si="7"/>
        <v>0.48741058711737006</v>
      </c>
      <c r="V37">
        <f>'Planungstool Heizlast'!$B$21*'Temperaturstunden profile'!C37*A37/$A$26</f>
        <v>927.76858208819431</v>
      </c>
      <c r="W37">
        <f>'Planungstool Heizlast'!$B$21*'Temperaturstunden profile'!D37*A37/$A$14</f>
        <v>169.89802343506952</v>
      </c>
      <c r="X37">
        <f>'Planungstool Heizlast'!$B$21*'Temperaturstunden profile'!E37*A37/$A$2</f>
        <v>115.47617486872973</v>
      </c>
    </row>
    <row r="38" spans="1:24" x14ac:dyDescent="0.3">
      <c r="A38" s="1">
        <f t="shared" si="1"/>
        <v>5.2631578947368425</v>
      </c>
      <c r="B38" s="24">
        <v>14</v>
      </c>
      <c r="C38" s="24">
        <v>384</v>
      </c>
      <c r="D38" s="24">
        <v>105</v>
      </c>
      <c r="E38" s="24">
        <v>97</v>
      </c>
      <c r="F38" s="25">
        <f t="shared" si="10"/>
        <v>0.56296730684650353</v>
      </c>
      <c r="G38" s="25">
        <f t="shared" si="8"/>
        <v>0.11255225640475935</v>
      </c>
      <c r="H38" s="25">
        <f t="shared" si="2"/>
        <v>7.9200483367898492E-2</v>
      </c>
      <c r="I38" s="25">
        <f t="shared" si="16"/>
        <v>0.98427891556601244</v>
      </c>
      <c r="J38" s="25">
        <f t="shared" si="16"/>
        <v>0.99862212788142857</v>
      </c>
      <c r="K38" s="25">
        <f t="shared" si="16"/>
        <v>0.99934871504681777</v>
      </c>
      <c r="L38" s="25">
        <f t="shared" si="17"/>
        <v>0.91810584958217256</v>
      </c>
      <c r="M38" s="25">
        <f t="shared" si="17"/>
        <v>0.98492871690427697</v>
      </c>
      <c r="N38" s="25">
        <f t="shared" si="17"/>
        <v>0.9905367669872791</v>
      </c>
      <c r="O38">
        <f t="shared" si="4"/>
        <v>624.92641719694132</v>
      </c>
      <c r="P38">
        <f t="shared" si="5"/>
        <v>59.501646184783823</v>
      </c>
      <c r="Q38">
        <f t="shared" si="6"/>
        <v>31.519217966923268</v>
      </c>
      <c r="R38">
        <f t="shared" si="15"/>
        <v>1.6274125447837013</v>
      </c>
      <c r="S38">
        <f t="shared" si="12"/>
        <v>0.56668234461698874</v>
      </c>
      <c r="T38">
        <f t="shared" si="7"/>
        <v>0.3249403914115801</v>
      </c>
      <c r="V38">
        <f>'Planungstool Heizlast'!$B$21*'Temperaturstunden profile'!C38*A38/$A$26</f>
        <v>534.92963291571562</v>
      </c>
      <c r="W38">
        <f>'Planungstool Heizlast'!$B$21*'Temperaturstunden profile'!D38*A38/$A$14</f>
        <v>78.760673115595168</v>
      </c>
      <c r="X38">
        <f>'Planungstool Heizlast'!$B$21*'Temperaturstunden profile'!E38*A38/$A$2</f>
        <v>49.783062054519043</v>
      </c>
    </row>
    <row r="39" spans="1:24" x14ac:dyDescent="0.3">
      <c r="A39" s="1">
        <f t="shared" si="1"/>
        <v>2.6315789473684212</v>
      </c>
      <c r="B39" s="24">
        <v>15</v>
      </c>
      <c r="C39" s="24">
        <v>294</v>
      </c>
      <c r="D39" s="24">
        <v>74</v>
      </c>
      <c r="E39" s="24">
        <v>61</v>
      </c>
      <c r="F39" s="25">
        <f t="shared" si="10"/>
        <v>0.21551092215217713</v>
      </c>
      <c r="G39" s="25">
        <f t="shared" si="8"/>
        <v>3.966127130453425E-2</v>
      </c>
      <c r="H39" s="25">
        <f t="shared" si="2"/>
        <v>2.4903244770318602E-2</v>
      </c>
      <c r="I39" s="25">
        <f t="shared" si="16"/>
        <v>0.99999999999999989</v>
      </c>
      <c r="J39" s="25">
        <f t="shared" si="16"/>
        <v>1</v>
      </c>
      <c r="K39" s="25">
        <f t="shared" si="16"/>
        <v>1</v>
      </c>
      <c r="L39" s="25">
        <f t="shared" si="17"/>
        <v>0.99999999999999989</v>
      </c>
      <c r="M39" s="25">
        <f t="shared" si="17"/>
        <v>1</v>
      </c>
      <c r="N39" s="25">
        <f t="shared" si="17"/>
        <v>1.0000000000000002</v>
      </c>
      <c r="O39">
        <f t="shared" si="4"/>
        <v>239.22964408320411</v>
      </c>
      <c r="P39">
        <f t="shared" si="5"/>
        <v>20.967246750828586</v>
      </c>
      <c r="Q39">
        <f t="shared" si="6"/>
        <v>9.9106819380531928</v>
      </c>
      <c r="R39">
        <f t="shared" si="15"/>
        <v>0.81370627239185067</v>
      </c>
      <c r="S39">
        <f t="shared" si="12"/>
        <v>0.28334117230849443</v>
      </c>
      <c r="T39">
        <f t="shared" si="7"/>
        <v>0.16247019570579005</v>
      </c>
      <c r="V39">
        <f>'Planungstool Heizlast'!$B$21*'Temperaturstunden profile'!C39*A39/$A$26</f>
        <v>204.77775010054737</v>
      </c>
      <c r="W39">
        <f>'Planungstool Heizlast'!$B$21*'Temperaturstunden profile'!D39*A39/$A$14</f>
        <v>27.753761002638292</v>
      </c>
      <c r="X39">
        <f>'Planungstool Heizlast'!$B$21*'Temperaturstunden profile'!E39*A39/$A$2</f>
        <v>15.653437037761142</v>
      </c>
    </row>
    <row r="40" spans="1:24" x14ac:dyDescent="0.3">
      <c r="C40" s="24">
        <f t="shared" ref="C40:G40" si="18">SUM(C2:C39)</f>
        <v>3590</v>
      </c>
      <c r="D40" s="24">
        <f t="shared" si="18"/>
        <v>4910</v>
      </c>
      <c r="E40" s="24">
        <f t="shared" si="18"/>
        <v>6446</v>
      </c>
      <c r="F40" s="24">
        <f t="shared" si="18"/>
        <v>13.708400527781851</v>
      </c>
      <c r="G40" s="24">
        <f t="shared" si="18"/>
        <v>28.7844356308286</v>
      </c>
      <c r="H40" s="24">
        <f>SUM(H2:H39)</f>
        <v>38.237095220210001</v>
      </c>
      <c r="O40">
        <f>SUM(O2:O39)</f>
        <v>15217.120999999999</v>
      </c>
      <c r="P40">
        <f t="shared" ref="P40:Q40" si="19">SUM(P2:P39)</f>
        <v>15217.120999999997</v>
      </c>
      <c r="Q40">
        <f t="shared" si="19"/>
        <v>15217.121000000003</v>
      </c>
      <c r="R40">
        <f>MAX(R2:R39)</f>
        <v>11.39188781348591</v>
      </c>
      <c r="S40">
        <f>MAX(S2:S39)</f>
        <v>7.3668704800208538</v>
      </c>
      <c r="T40">
        <f>MAX(T2:T39)</f>
        <v>6.1738674368200215</v>
      </c>
      <c r="V40">
        <f>SUM(V2:V39)</f>
        <v>13025.675866089578</v>
      </c>
      <c r="W40">
        <f t="shared" ref="W40:X40" si="20">SUM(W2:W39)</f>
        <v>20142.479573076915</v>
      </c>
      <c r="X40">
        <f t="shared" si="20"/>
        <v>24034.697809733549</v>
      </c>
    </row>
    <row r="43" spans="1:24" x14ac:dyDescent="0.3">
      <c r="K43" t="s">
        <v>86</v>
      </c>
      <c r="W43" t="s">
        <v>88</v>
      </c>
    </row>
    <row r="44" spans="1:24" x14ac:dyDescent="0.3">
      <c r="E44" s="24"/>
      <c r="J44" s="24">
        <f>B2</f>
        <v>-22</v>
      </c>
      <c r="K44">
        <f>T2</f>
        <v>6.1738674368200215</v>
      </c>
      <c r="V44" s="24">
        <f>B2</f>
        <v>-22</v>
      </c>
      <c r="W44">
        <f>X40</f>
        <v>24034.697809733549</v>
      </c>
    </row>
    <row r="45" spans="1:24" x14ac:dyDescent="0.3">
      <c r="J45" s="24">
        <f>B14</f>
        <v>-10</v>
      </c>
      <c r="K45">
        <f>S14</f>
        <v>7.3668704800208538</v>
      </c>
      <c r="V45" s="24">
        <f>B14</f>
        <v>-10</v>
      </c>
      <c r="W45">
        <f>W40</f>
        <v>20142.479573076915</v>
      </c>
    </row>
    <row r="46" spans="1:24" x14ac:dyDescent="0.3">
      <c r="A46" t="s">
        <v>43</v>
      </c>
      <c r="C46">
        <f>IF('Planungstool Heizlast'!B6="Ölverbrauch",'Planungstool Heizlast'!B7*10*0.85,IF('Planungstool Heizlast'!B6="Gasverbrauch",'Planungstool Heizlast'!B7*0.9,IF('Planungstool Heizlast'!B6="Heizlast",O54+C47,IF('Planungstool Heizlast'!B6="spez. Heizlast",O54+C47,0))))</f>
        <v>17000</v>
      </c>
      <c r="D46" t="s">
        <v>44</v>
      </c>
      <c r="J46" s="24">
        <f>B26</f>
        <v>2</v>
      </c>
      <c r="K46">
        <f>R26</f>
        <v>11.39188781348591</v>
      </c>
      <c r="V46" s="24">
        <f>B26</f>
        <v>2</v>
      </c>
      <c r="W46">
        <f>V40</f>
        <v>13025.675866089578</v>
      </c>
    </row>
    <row r="47" spans="1:24" x14ac:dyDescent="0.3">
      <c r="A47" t="s">
        <v>45</v>
      </c>
      <c r="C47" s="24">
        <f>'Planungstool Heizlast'!B54</f>
        <v>1782.8790000000001</v>
      </c>
    </row>
    <row r="48" spans="1:24" x14ac:dyDescent="0.3">
      <c r="A48" t="s">
        <v>46</v>
      </c>
      <c r="C48" s="24">
        <f>C46-C47</f>
        <v>15217.120999999999</v>
      </c>
      <c r="D48" t="s">
        <v>44</v>
      </c>
    </row>
    <row r="49" spans="1:23" x14ac:dyDescent="0.3">
      <c r="E49" s="24">
        <f>SUM(D2:D19)</f>
        <v>168</v>
      </c>
      <c r="F49" s="24">
        <f>SUM(E2:E19)</f>
        <v>1003</v>
      </c>
      <c r="J49" t="s">
        <v>55</v>
      </c>
      <c r="K49" t="s">
        <v>56</v>
      </c>
      <c r="V49" t="s">
        <v>55</v>
      </c>
      <c r="W49" t="s">
        <v>56</v>
      </c>
    </row>
    <row r="50" spans="1:23" x14ac:dyDescent="0.3">
      <c r="A50" t="s">
        <v>52</v>
      </c>
      <c r="C50">
        <f>'Planungstool Heizlast'!B8</f>
        <v>-10</v>
      </c>
      <c r="D50" t="s">
        <v>19</v>
      </c>
      <c r="J50">
        <f>(K45-K44)/(J45-J44)</f>
        <v>9.9416920266736028E-2</v>
      </c>
      <c r="K50">
        <f>K44-J50*J44</f>
        <v>8.3610396826882152</v>
      </c>
      <c r="V50">
        <f>(W45-W44)/(V45-V44)</f>
        <v>-324.35151972138618</v>
      </c>
      <c r="W50">
        <f>W44-V50*V44</f>
        <v>16898.964375863052</v>
      </c>
    </row>
    <row r="51" spans="1:23" x14ac:dyDescent="0.3">
      <c r="A51" t="s">
        <v>53</v>
      </c>
      <c r="C51">
        <f>C50</f>
        <v>-10</v>
      </c>
      <c r="D51" t="s">
        <v>19</v>
      </c>
      <c r="J51">
        <f>(K46-K45)/(J46-J45)</f>
        <v>0.33541811112208803</v>
      </c>
      <c r="K51">
        <f>K46-J51*J46</f>
        <v>10.721051591241734</v>
      </c>
      <c r="V51">
        <f>(W46-W45)/(V46-V45)</f>
        <v>-593.06697558227813</v>
      </c>
      <c r="W51">
        <f>W46-V51*V46</f>
        <v>14211.809817254134</v>
      </c>
    </row>
    <row r="53" spans="1:23" x14ac:dyDescent="0.3">
      <c r="A53" t="s">
        <v>54</v>
      </c>
      <c r="C53">
        <f>IF(C51&lt;J45,J50*C51+K50,J51*C51+K51)</f>
        <v>7.3668704800208538</v>
      </c>
      <c r="D53" t="s">
        <v>4</v>
      </c>
      <c r="M53" t="s">
        <v>87</v>
      </c>
      <c r="O53">
        <f>IF(C51&lt;V45,V50*C51+W50,V51*C51+W51)/C55</f>
        <v>16113.983658461531</v>
      </c>
      <c r="P53" t="s">
        <v>44</v>
      </c>
    </row>
    <row r="54" spans="1:23" x14ac:dyDescent="0.3">
      <c r="A54" t="s">
        <v>51</v>
      </c>
      <c r="C54">
        <f>C53/(C51-16)*(C50-16)*C55</f>
        <v>9.2085881000260663</v>
      </c>
      <c r="D54" t="s">
        <v>4</v>
      </c>
      <c r="M54" t="s">
        <v>88</v>
      </c>
      <c r="O54">
        <f>O53/(C51-16)*(C50-16)</f>
        <v>16113.983658461531</v>
      </c>
      <c r="P54" t="s">
        <v>44</v>
      </c>
    </row>
    <row r="55" spans="1:23" x14ac:dyDescent="0.3">
      <c r="A55" t="s">
        <v>89</v>
      </c>
      <c r="C55">
        <v>1.25</v>
      </c>
    </row>
    <row r="57" spans="1:23" x14ac:dyDescent="0.3">
      <c r="A57" t="s">
        <v>72</v>
      </c>
      <c r="B57">
        <f>IF('Planungstool Heizlast'!B23="monovalent",0,ROUND('Planungstool Heizlast'!B23-'Planungstool Heizlast'!B8,0))</f>
        <v>0</v>
      </c>
      <c r="C57" t="s">
        <v>73</v>
      </c>
    </row>
    <row r="58" spans="1:23" x14ac:dyDescent="0.3">
      <c r="A58" t="s">
        <v>74</v>
      </c>
      <c r="B58">
        <f ca="1">IF(B57=0,0,SUM(OFFSET(D14,,,B57,)))</f>
        <v>0</v>
      </c>
      <c r="C58" t="s">
        <v>71</v>
      </c>
    </row>
    <row r="60" spans="1:23" x14ac:dyDescent="0.3">
      <c r="D60" t="s">
        <v>94</v>
      </c>
    </row>
    <row r="61" spans="1:23" x14ac:dyDescent="0.3">
      <c r="A61" t="s">
        <v>77</v>
      </c>
      <c r="B61" s="24">
        <f>'Planungstool Heizlast'!B53*Zusatzparameter!B2/0.85+100</f>
        <v>2100</v>
      </c>
      <c r="E61" s="24" t="s">
        <v>64</v>
      </c>
    </row>
    <row r="62" spans="1:23" x14ac:dyDescent="0.3">
      <c r="A62" t="s">
        <v>79</v>
      </c>
      <c r="B62" s="24">
        <f>'Planungstool Heizlast'!B53*Zusatzparameter!B3/0.9+100</f>
        <v>1611.1111111111111</v>
      </c>
      <c r="E62" s="24" t="s">
        <v>64</v>
      </c>
    </row>
    <row r="63" spans="1:23" x14ac:dyDescent="0.3">
      <c r="A63" t="s">
        <v>78</v>
      </c>
      <c r="B63" s="24">
        <f>'Planungstool Heizlast'!B53*Zusatzparameter!B5/0.85+100</f>
        <v>1300</v>
      </c>
      <c r="E63" s="24" t="s">
        <v>64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Planungstool Heizlast</vt:lpstr>
      <vt:lpstr>Zusatzparameter</vt:lpstr>
      <vt:lpstr>Leistungsdaten</vt:lpstr>
      <vt:lpstr>Temperaturstunden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Manuel Krall</cp:lastModifiedBy>
  <cp:lastPrinted>2020-12-05T11:08:31Z</cp:lastPrinted>
  <dcterms:created xsi:type="dcterms:W3CDTF">2020-04-23T07:05:12Z</dcterms:created>
  <dcterms:modified xsi:type="dcterms:W3CDTF">2024-05-02T12:16:41Z</dcterms:modified>
</cp:coreProperties>
</file>